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ml.chartshapes+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1.xml" ContentType="application/vnd.openxmlformats-officedocument.drawingml.chartshapes+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https://hacienda365-my.sharepoint.com/personal/htaveras_hacienda_gov_do/Documents/Escritorio/OAI Capgefi 2024/Estadística Institucional acumulada al 2do trimestre 2025/"/>
    </mc:Choice>
  </mc:AlternateContent>
  <xr:revisionPtr revIDLastSave="0" documentId="8_{FAE23C36-BF1C-467C-B0E9-75F42FF75BA1}" xr6:coauthVersionLast="47" xr6:coauthVersionMax="47" xr10:uidLastSave="{00000000-0000-0000-0000-000000000000}"/>
  <bookViews>
    <workbookView xWindow="-120" yWindow="-120" windowWidth="29040" windowHeight="15720" tabRatio="843" xr2:uid="{00000000-000D-0000-FFFF-FFFF00000000}"/>
  </bookViews>
  <sheets>
    <sheet name="Programación Académica" sheetId="4" r:id="rId1"/>
    <sheet name="Solicitudes Admitidas" sheetId="1" r:id="rId2"/>
    <sheet name="Solicitud x Acción Capacitación" sheetId="22" r:id="rId3"/>
    <sheet name="Acciones y Partici. Resumen" sheetId="2" r:id="rId4"/>
    <sheet name="Participantes que iniciaron" sheetId="7" r:id="rId5"/>
    <sheet name="Participantes que Culminaron" sheetId="8" r:id="rId6"/>
    <sheet name="Acciones Capacita q. Culminaron" sheetId="9" r:id="rId7"/>
    <sheet name="Concluidos X AcciónCapacitación" sheetId="17" r:id="rId8"/>
    <sheet name="Egresados X Acción de Capacit" sheetId="20" r:id="rId9"/>
    <sheet name="Egreso" sheetId="21" r:id="rId10"/>
    <sheet name="Usuarios Centro Documentación" sheetId="12" r:id="rId11"/>
    <sheet name="Postulantes Beca Capacitación" sheetId="16" r:id="rId12"/>
    <sheet name="Becados en Capacitación" sheetId="14" r:id="rId13"/>
  </sheets>
  <externalReferences>
    <externalReference r:id="rId14"/>
  </externalReferences>
  <definedNames>
    <definedName name="_xlnm._FilterDatabase" localSheetId="7" hidden="1">'Concluidos X AcciónCapacitación'!$A$16:$K$16</definedName>
    <definedName name="_xlnm._FilterDatabase" localSheetId="8" hidden="1">'Egresados X Acción de Capacit'!$N$72:$O$72</definedName>
    <definedName name="_xlnm._FilterDatabase" localSheetId="4" hidden="1">'Participantes que iniciaron'!$A$9:$F$10</definedName>
    <definedName name="_xlnm._FilterDatabase" localSheetId="1" hidden="1">'Solicitudes Admitidas'!$A$9:$F$9</definedName>
    <definedName name="_xlnm.Print_Area" localSheetId="6">'Acciones Capacita q. Culminaron'!$A$1:$G$44</definedName>
    <definedName name="_xlnm.Print_Area" localSheetId="3">'Acciones y Partici. Resumen'!$A$1:$F$43</definedName>
    <definedName name="_xlnm.Print_Area" localSheetId="12">'Becados en Capacitación'!$F$1:$P$57</definedName>
    <definedName name="_xlnm.Print_Area" localSheetId="7">'Concluidos X AcciónCapacitación'!$A$1:$K$148</definedName>
    <definedName name="_xlnm.Print_Area" localSheetId="8">'Egresados X Acción de Capacit'!$A$1:$J$95</definedName>
    <definedName name="_xlnm.Print_Area" localSheetId="9">Egreso!$A$1:$F$40</definedName>
    <definedName name="_xlnm.Print_Area" localSheetId="5">'Participantes que Culminaron'!$A$1:$H$44</definedName>
    <definedName name="_xlnm.Print_Area" localSheetId="4">'Participantes que iniciaron'!$A$1:$F$166</definedName>
    <definedName name="_xlnm.Print_Area" localSheetId="11">'Postulantes Beca Capacitación'!$A$1:$K$101</definedName>
    <definedName name="_xlnm.Print_Area" localSheetId="0">'Programación Académica'!$A$1:$J$65</definedName>
    <definedName name="_xlnm.Print_Area" localSheetId="2">'Solicitud x Acción Capacitación'!$A$1:$H$206</definedName>
    <definedName name="_xlnm.Print_Area" localSheetId="1">'Solicitudes Admitidas'!$A$1:$F$447</definedName>
    <definedName name="_xlnm.Print_Area" localSheetId="10">'Usuarios Centro Documentación'!$A$1:$AD$35</definedName>
    <definedName name="Print_Area" localSheetId="6">'Acciones Capacita q. Culminaron'!$A$4:$G$53</definedName>
    <definedName name="Print_Area" localSheetId="3">'Acciones y Partici. Resumen'!$A$6:$F$43</definedName>
    <definedName name="Print_Area" localSheetId="12">'Becados en Capacitación'!$F$1:$O$56</definedName>
    <definedName name="Print_Area" localSheetId="5">'Participantes que Culminaron'!$A$4:$H$61</definedName>
    <definedName name="Print_Area" localSheetId="11">'Postulantes Beca Capacitación'!$A$8:$K$83</definedName>
    <definedName name="Print_Area" localSheetId="10">'Usuarios Centro Documentación'!$A$4:$AE$38</definedName>
    <definedName name="_xlnm.Print_Titles" localSheetId="11">'Postulantes Beca Capacitación'!$1:$6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3" i="1" l="1"/>
  <c r="D62" i="4"/>
  <c r="I68" i="20"/>
  <c r="F20" i="21"/>
  <c r="A20" i="21"/>
  <c r="N52" i="8"/>
  <c r="N10" i="14"/>
  <c r="O10" i="14"/>
  <c r="B78" i="16"/>
  <c r="B65" i="16"/>
  <c r="B63" i="16"/>
  <c r="B51" i="16"/>
  <c r="B52" i="16"/>
  <c r="B53" i="16"/>
  <c r="B36" i="16"/>
  <c r="B29" i="16"/>
  <c r="B26" i="16"/>
  <c r="B16" i="16"/>
  <c r="B15" i="16"/>
  <c r="O54" i="12"/>
  <c r="L55" i="12"/>
  <c r="L27" i="12"/>
  <c r="O26" i="12"/>
  <c r="O27" i="12"/>
  <c r="M16" i="12"/>
  <c r="L28" i="12"/>
  <c r="D67" i="20"/>
  <c r="E67" i="20"/>
  <c r="F67" i="20"/>
  <c r="I67" i="20"/>
  <c r="I66" i="20"/>
  <c r="I63" i="20"/>
  <c r="I64" i="20"/>
  <c r="F65" i="20"/>
  <c r="E65" i="20"/>
  <c r="D65" i="20"/>
  <c r="F61" i="20"/>
  <c r="E61" i="20"/>
  <c r="D61" i="20"/>
  <c r="F54" i="20"/>
  <c r="E54" i="20"/>
  <c r="D54" i="20"/>
  <c r="F49" i="20"/>
  <c r="E49" i="20"/>
  <c r="D49" i="20"/>
  <c r="F45" i="20"/>
  <c r="E45" i="20"/>
  <c r="D45" i="20"/>
  <c r="I39" i="20"/>
  <c r="I40" i="20"/>
  <c r="F40" i="20"/>
  <c r="E40" i="20"/>
  <c r="D40" i="20"/>
  <c r="F38" i="20"/>
  <c r="E38" i="20"/>
  <c r="D38" i="20"/>
  <c r="F35" i="20"/>
  <c r="E35" i="20"/>
  <c r="D35" i="20"/>
  <c r="F33" i="20"/>
  <c r="E33" i="20"/>
  <c r="D33" i="20"/>
  <c r="I32" i="20"/>
  <c r="I31" i="20"/>
  <c r="F30" i="20"/>
  <c r="E30" i="20"/>
  <c r="D30" i="20"/>
  <c r="G138" i="17"/>
  <c r="C18" i="17"/>
  <c r="C34" i="17"/>
  <c r="C61" i="17"/>
  <c r="C75" i="17"/>
  <c r="C92" i="17"/>
  <c r="C115" i="17"/>
  <c r="C119" i="17"/>
  <c r="C125" i="17"/>
  <c r="C132" i="17"/>
  <c r="C138" i="17"/>
  <c r="N16" i="12" l="1"/>
  <c r="O16" i="12" s="1"/>
  <c r="H138" i="17"/>
  <c r="I138" i="17"/>
  <c r="I139" i="17" s="1"/>
  <c r="J138" i="17"/>
  <c r="K138" i="17"/>
  <c r="C133" i="17"/>
  <c r="H132" i="17"/>
  <c r="I132" i="17"/>
  <c r="J132" i="17"/>
  <c r="K132" i="17"/>
  <c r="G132" i="17"/>
  <c r="H125" i="17"/>
  <c r="I125" i="17"/>
  <c r="J125" i="17"/>
  <c r="K125" i="17"/>
  <c r="G125" i="17"/>
  <c r="H119" i="17"/>
  <c r="H133" i="17" s="1"/>
  <c r="I119" i="17"/>
  <c r="I133" i="17" s="1"/>
  <c r="J119" i="17"/>
  <c r="J133" i="17" s="1"/>
  <c r="K119" i="17"/>
  <c r="K133" i="17" s="1"/>
  <c r="G119" i="17"/>
  <c r="G133" i="17" s="1"/>
  <c r="G115" i="17"/>
  <c r="G92" i="17"/>
  <c r="G75" i="17"/>
  <c r="G61" i="17"/>
  <c r="G34" i="17"/>
  <c r="K19" i="17"/>
  <c r="H18" i="17"/>
  <c r="H19" i="17" s="1"/>
  <c r="I18" i="17"/>
  <c r="I19" i="17" s="1"/>
  <c r="J18" i="17"/>
  <c r="J19" i="17" s="1"/>
  <c r="K18" i="17"/>
  <c r="G18" i="17"/>
  <c r="G19" i="17" s="1"/>
  <c r="K135" i="17"/>
  <c r="J135" i="17"/>
  <c r="I135" i="17"/>
  <c r="H135" i="17"/>
  <c r="G135" i="17"/>
  <c r="G139" i="17" s="1"/>
  <c r="C135" i="17"/>
  <c r="C139" i="17" s="1"/>
  <c r="H115" i="17"/>
  <c r="I115" i="17"/>
  <c r="J115" i="17"/>
  <c r="K115" i="17"/>
  <c r="E162" i="7"/>
  <c r="D162" i="7"/>
  <c r="F162" i="7"/>
  <c r="A163" i="7"/>
  <c r="D198" i="22"/>
  <c r="B203" i="22"/>
  <c r="A203" i="22"/>
  <c r="A200" i="22"/>
  <c r="H192" i="22"/>
  <c r="H184" i="22"/>
  <c r="H162" i="22"/>
  <c r="H159" i="22"/>
  <c r="H154" i="22"/>
  <c r="H144" i="22"/>
  <c r="H129" i="22"/>
  <c r="H123" i="22"/>
  <c r="H110" i="22"/>
  <c r="H101" i="22"/>
  <c r="H96" i="22"/>
  <c r="H66" i="22"/>
  <c r="H60" i="22"/>
  <c r="H42" i="22"/>
  <c r="H15" i="22"/>
  <c r="E196" i="22"/>
  <c r="E195" i="22"/>
  <c r="E192" i="22"/>
  <c r="E191" i="22"/>
  <c r="E184" i="22"/>
  <c r="E182" i="22"/>
  <c r="E180" i="22"/>
  <c r="E162" i="22"/>
  <c r="E159" i="22"/>
  <c r="E154" i="22"/>
  <c r="E144" i="22"/>
  <c r="E141" i="22"/>
  <c r="E129" i="22"/>
  <c r="E123" i="22"/>
  <c r="E110" i="22"/>
  <c r="E108" i="22"/>
  <c r="E107" i="22"/>
  <c r="E105" i="22"/>
  <c r="E101" i="22"/>
  <c r="E100" i="22"/>
  <c r="E96" i="22"/>
  <c r="E95" i="22"/>
  <c r="E94" i="22"/>
  <c r="E66" i="22"/>
  <c r="E65" i="22"/>
  <c r="E60" i="22"/>
  <c r="E58" i="22"/>
  <c r="E57" i="22"/>
  <c r="E51" i="22"/>
  <c r="E47" i="22"/>
  <c r="E42" i="22"/>
  <c r="E41" i="22"/>
  <c r="E38" i="22"/>
  <c r="E33" i="22"/>
  <c r="E29" i="22"/>
  <c r="E27" i="22"/>
  <c r="E28" i="22"/>
  <c r="E26" i="22"/>
  <c r="E19" i="22"/>
  <c r="E18" i="22"/>
  <c r="E15" i="22"/>
  <c r="A444" i="1"/>
  <c r="B25" i="4"/>
  <c r="H20" i="4"/>
  <c r="I20" i="4"/>
  <c r="J20" i="4"/>
  <c r="G20" i="4"/>
  <c r="B20" i="4"/>
  <c r="C20" i="4"/>
  <c r="D20" i="4"/>
  <c r="E20" i="4"/>
  <c r="H139" i="17" l="1"/>
  <c r="K139" i="17"/>
  <c r="J139" i="17"/>
  <c r="B96" i="16" l="1"/>
  <c r="B17" i="16"/>
  <c r="J26" i="21" l="1"/>
  <c r="F17" i="9"/>
  <c r="F18" i="9"/>
  <c r="F19" i="9"/>
  <c r="F20" i="9"/>
  <c r="F21" i="9"/>
  <c r="F22" i="9"/>
  <c r="F23" i="9"/>
  <c r="F24" i="9"/>
  <c r="F25" i="9"/>
  <c r="F16" i="9"/>
  <c r="E26" i="9"/>
  <c r="D26" i="9"/>
  <c r="O57" i="8"/>
  <c r="O58" i="8"/>
  <c r="O59" i="8"/>
  <c r="O60" i="8"/>
  <c r="O61" i="8"/>
  <c r="N59" i="8"/>
  <c r="N61" i="8"/>
  <c r="N60" i="8"/>
  <c r="N58" i="8"/>
  <c r="N57" i="8"/>
  <c r="O56" i="8"/>
  <c r="O55" i="8"/>
  <c r="O54" i="8"/>
  <c r="O53" i="8"/>
  <c r="O52" i="8"/>
  <c r="N56" i="8"/>
  <c r="N55" i="8"/>
  <c r="N54" i="8"/>
  <c r="N53" i="8"/>
  <c r="E34" i="8"/>
  <c r="N18" i="8" s="1"/>
  <c r="F34" i="8"/>
  <c r="M18" i="8" s="1"/>
  <c r="G34" i="8"/>
  <c r="H34" i="8"/>
  <c r="D15" i="8"/>
  <c r="D16" i="8"/>
  <c r="D17" i="8"/>
  <c r="D18" i="8"/>
  <c r="D19" i="8"/>
  <c r="D20" i="8"/>
  <c r="D21" i="8"/>
  <c r="D22" i="8"/>
  <c r="D23" i="8"/>
  <c r="D24" i="8"/>
  <c r="D25" i="8"/>
  <c r="D26" i="8"/>
  <c r="D27" i="8"/>
  <c r="D28" i="8"/>
  <c r="D29" i="8"/>
  <c r="D30" i="8"/>
  <c r="D31" i="8"/>
  <c r="D32" i="8"/>
  <c r="D33" i="8"/>
  <c r="M13" i="8" l="1"/>
  <c r="F26" i="9"/>
  <c r="L13" i="8"/>
  <c r="L18" i="8"/>
  <c r="K13" i="8"/>
  <c r="O13" i="8"/>
  <c r="H30" i="4" l="1"/>
  <c r="I30" i="4"/>
  <c r="J30" i="4"/>
  <c r="G30" i="4"/>
  <c r="C30" i="4"/>
  <c r="D30" i="4"/>
  <c r="E30" i="4"/>
  <c r="B30" i="4"/>
  <c r="H40" i="4"/>
  <c r="I40" i="4"/>
  <c r="J40" i="4"/>
  <c r="G40" i="4"/>
  <c r="C40" i="4"/>
  <c r="D40" i="4"/>
  <c r="E40" i="4"/>
  <c r="B40" i="4"/>
  <c r="H35" i="4"/>
  <c r="I35" i="4"/>
  <c r="J35" i="4"/>
  <c r="G35" i="4"/>
  <c r="C35" i="4"/>
  <c r="D35" i="4"/>
  <c r="E35" i="4"/>
  <c r="B35" i="4"/>
  <c r="E32" i="14"/>
  <c r="E33" i="14"/>
  <c r="E34" i="14"/>
  <c r="E35" i="14"/>
  <c r="E36" i="14"/>
  <c r="E31" i="14"/>
  <c r="C37" i="14"/>
  <c r="D37" i="14"/>
  <c r="B37" i="14"/>
  <c r="C23" i="14"/>
  <c r="B23" i="14"/>
  <c r="B11" i="14"/>
  <c r="D20" i="14"/>
  <c r="D21" i="14"/>
  <c r="D22" i="14"/>
  <c r="E56" i="20"/>
  <c r="E68" i="20" s="1"/>
  <c r="I62" i="20"/>
  <c r="I65" i="20" s="1"/>
  <c r="I60" i="20"/>
  <c r="I44" i="20"/>
  <c r="I18" i="20"/>
  <c r="I19" i="20"/>
  <c r="I20" i="20"/>
  <c r="I21" i="20"/>
  <c r="I22" i="20"/>
  <c r="I23" i="20"/>
  <c r="I24" i="20"/>
  <c r="I25" i="20"/>
  <c r="I26" i="20"/>
  <c r="I27" i="20"/>
  <c r="I28" i="20"/>
  <c r="I29" i="20"/>
  <c r="I17" i="20"/>
  <c r="H92" i="17"/>
  <c r="I92" i="17"/>
  <c r="J92" i="17"/>
  <c r="K92" i="17"/>
  <c r="H75" i="17"/>
  <c r="I75" i="17"/>
  <c r="J75" i="17"/>
  <c r="K75" i="17"/>
  <c r="K61" i="17"/>
  <c r="H61" i="17"/>
  <c r="I61" i="17"/>
  <c r="J61" i="17"/>
  <c r="H34" i="17"/>
  <c r="I34" i="17"/>
  <c r="J34" i="17"/>
  <c r="K34" i="17"/>
  <c r="C19" i="17"/>
  <c r="K93" i="17" l="1"/>
  <c r="K140" i="17" s="1"/>
  <c r="J93" i="17"/>
  <c r="J140" i="17" s="1"/>
  <c r="G93" i="17"/>
  <c r="G140" i="17" s="1"/>
  <c r="I93" i="17"/>
  <c r="I140" i="17" s="1"/>
  <c r="H93" i="17"/>
  <c r="H140" i="17" s="1"/>
  <c r="C93" i="17"/>
  <c r="C140" i="17" s="1"/>
  <c r="E37" i="14"/>
  <c r="D203" i="22"/>
  <c r="A19" i="2" s="1"/>
  <c r="G198" i="22"/>
  <c r="F198" i="22"/>
  <c r="E203" i="22" l="1"/>
  <c r="H198" i="22"/>
  <c r="E198" i="22"/>
  <c r="D14" i="8" l="1"/>
  <c r="D25" i="4"/>
  <c r="H25" i="4"/>
  <c r="I25" i="4"/>
  <c r="J25" i="4"/>
  <c r="G25" i="4"/>
  <c r="C25" i="4"/>
  <c r="E25" i="4"/>
  <c r="H13" i="4"/>
  <c r="H62" i="4" s="1"/>
  <c r="I13" i="4"/>
  <c r="J13" i="4"/>
  <c r="G13" i="4"/>
  <c r="C13" i="4"/>
  <c r="D13" i="4"/>
  <c r="E13" i="4"/>
  <c r="B13" i="4"/>
  <c r="I62" i="4" l="1"/>
  <c r="J62" i="4"/>
  <c r="G62" i="4"/>
  <c r="D34" i="8"/>
  <c r="K18" i="8"/>
  <c r="N13" i="8"/>
  <c r="B62" i="4"/>
  <c r="E62" i="4"/>
  <c r="C62" i="4"/>
  <c r="A87" i="16"/>
  <c r="A76" i="16"/>
  <c r="A61" i="16"/>
  <c r="A49" i="16"/>
  <c r="A24" i="16"/>
  <c r="A13" i="16"/>
  <c r="F56" i="20"/>
  <c r="F68" i="20" s="1"/>
  <c r="D56" i="20"/>
  <c r="D68" i="20" s="1"/>
  <c r="I51" i="20"/>
  <c r="I52" i="20"/>
  <c r="I53" i="20"/>
  <c r="I42" i="20"/>
  <c r="I43" i="20"/>
  <c r="I37" i="20"/>
  <c r="I36" i="20"/>
  <c r="I33" i="20"/>
  <c r="I12" i="20"/>
  <c r="I38" i="20" l="1"/>
  <c r="N14" i="8"/>
  <c r="M14" i="8"/>
  <c r="O14" i="8"/>
  <c r="R51" i="12" l="1"/>
  <c r="R53" i="12"/>
  <c r="P51" i="12"/>
  <c r="M51" i="12"/>
  <c r="O51" i="12" s="1"/>
  <c r="N51" i="12"/>
  <c r="P53" i="12" l="1"/>
  <c r="J27" i="21"/>
  <c r="I15" i="20"/>
  <c r="I41" i="20"/>
  <c r="I45" i="20" s="1"/>
  <c r="I34" i="20"/>
  <c r="I35" i="20" s="1"/>
  <c r="C19" i="2"/>
  <c r="B55" i="12" l="1"/>
  <c r="M50" i="12"/>
  <c r="D19" i="2" l="1"/>
  <c r="E19" i="2"/>
  <c r="I5" i="9" l="1"/>
  <c r="D20" i="2"/>
  <c r="C20" i="2" l="1"/>
  <c r="P55" i="12"/>
  <c r="M25" i="12"/>
  <c r="B40" i="12" s="1"/>
  <c r="N17" i="12"/>
  <c r="C38" i="12" s="1"/>
  <c r="N18" i="12"/>
  <c r="N19" i="12"/>
  <c r="C41" i="12" s="1"/>
  <c r="N20" i="12"/>
  <c r="N21" i="12"/>
  <c r="N22" i="12"/>
  <c r="N23" i="12"/>
  <c r="N24" i="12"/>
  <c r="N25" i="12"/>
  <c r="N26" i="12"/>
  <c r="N27" i="12"/>
  <c r="M17" i="12"/>
  <c r="M18" i="12"/>
  <c r="O18" i="12" s="1"/>
  <c r="M19" i="12"/>
  <c r="M20" i="12"/>
  <c r="M21" i="12"/>
  <c r="M22" i="12"/>
  <c r="O22" i="12" s="1"/>
  <c r="M23" i="12"/>
  <c r="M24" i="12"/>
  <c r="M26" i="12"/>
  <c r="M27" i="12"/>
  <c r="B42" i="12" s="1"/>
  <c r="A42" i="12"/>
  <c r="O21" i="12" l="1"/>
  <c r="B38" i="12"/>
  <c r="O17" i="12"/>
  <c r="B39" i="12"/>
  <c r="O24" i="12"/>
  <c r="O20" i="12"/>
  <c r="O23" i="12"/>
  <c r="B41" i="12"/>
  <c r="O19" i="12"/>
  <c r="C40" i="12"/>
  <c r="O25" i="12"/>
  <c r="D41" i="12"/>
  <c r="C42" i="12"/>
  <c r="D42" i="12" s="1"/>
  <c r="K55" i="12" l="1"/>
  <c r="J55" i="12"/>
  <c r="I55" i="12"/>
  <c r="H55" i="12"/>
  <c r="G55" i="12"/>
  <c r="F55" i="12"/>
  <c r="E55" i="12"/>
  <c r="D55" i="12"/>
  <c r="C55" i="12"/>
  <c r="N54" i="12"/>
  <c r="N53" i="12"/>
  <c r="M53" i="12"/>
  <c r="N52" i="12"/>
  <c r="O52" i="12" s="1"/>
  <c r="N50" i="12"/>
  <c r="O50" i="12" s="1"/>
  <c r="E28" i="12"/>
  <c r="F19" i="2"/>
  <c r="C49" i="2" s="1"/>
  <c r="O53" i="12" l="1"/>
  <c r="O55" i="12" s="1"/>
  <c r="D39" i="12"/>
  <c r="M55" i="12"/>
  <c r="N55" i="12"/>
  <c r="I9" i="9" l="1"/>
  <c r="J9" i="9"/>
  <c r="N19" i="8" l="1"/>
  <c r="E20" i="2"/>
  <c r="F20" i="2" s="1"/>
  <c r="E49" i="2" s="1"/>
  <c r="N62" i="8"/>
  <c r="O62" i="8"/>
  <c r="L5" i="9"/>
  <c r="C46" i="14"/>
  <c r="J10" i="14" s="1"/>
  <c r="B46" i="14"/>
  <c r="H10" i="14" s="1"/>
  <c r="H11" i="14" s="1"/>
  <c r="E45" i="14"/>
  <c r="D18" i="14"/>
  <c r="D19" i="14"/>
  <c r="D17" i="14"/>
  <c r="D23" i="14" s="1"/>
  <c r="N11" i="14"/>
  <c r="K14" i="8" l="1"/>
  <c r="K19" i="8"/>
  <c r="L19" i="8"/>
  <c r="M19" i="8"/>
  <c r="L14" i="8"/>
  <c r="I59" i="20" l="1"/>
  <c r="I58" i="20"/>
  <c r="I57" i="20"/>
  <c r="I61" i="20" s="1"/>
  <c r="I55" i="20"/>
  <c r="I56" i="20" s="1"/>
  <c r="I50" i="20"/>
  <c r="I54" i="20" s="1"/>
  <c r="I48" i="20"/>
  <c r="I47" i="20"/>
  <c r="I46" i="20"/>
  <c r="I49" i="20" s="1"/>
  <c r="I16" i="20"/>
  <c r="I14" i="20"/>
  <c r="I13" i="20"/>
  <c r="I30" i="20" s="1"/>
  <c r="B80" i="16"/>
  <c r="C79" i="16" l="1"/>
  <c r="C90" i="16"/>
  <c r="C95" i="16"/>
  <c r="C92" i="16"/>
  <c r="C91" i="16"/>
  <c r="C54" i="14" l="1"/>
  <c r="K10" i="14" s="1"/>
  <c r="K11" i="14" s="1"/>
  <c r="B54" i="14"/>
  <c r="L10" i="14" s="1"/>
  <c r="L11" i="14" s="1"/>
  <c r="D53" i="14"/>
  <c r="D46" i="14"/>
  <c r="I10" i="14" s="1"/>
  <c r="M10" i="14" s="1"/>
  <c r="J11" i="14"/>
  <c r="C94" i="16"/>
  <c r="C93" i="16"/>
  <c r="C89" i="16"/>
  <c r="B66" i="16"/>
  <c r="B54" i="16"/>
  <c r="C53" i="16" s="1"/>
  <c r="B40" i="16"/>
  <c r="C15" i="16"/>
  <c r="P28" i="12"/>
  <c r="K28" i="12"/>
  <c r="J28" i="12"/>
  <c r="I28" i="12"/>
  <c r="H28" i="12"/>
  <c r="G28" i="12"/>
  <c r="F28" i="12"/>
  <c r="D28" i="12"/>
  <c r="C28" i="12"/>
  <c r="B28" i="12"/>
  <c r="S53" i="12"/>
  <c r="S51" i="12"/>
  <c r="R50" i="12"/>
  <c r="B49" i="2"/>
  <c r="D49" i="2" s="1"/>
  <c r="C27" i="16" l="1"/>
  <c r="C31" i="16"/>
  <c r="C35" i="16"/>
  <c r="C39" i="16"/>
  <c r="C33" i="16"/>
  <c r="C34" i="16"/>
  <c r="C38" i="16"/>
  <c r="C28" i="16"/>
  <c r="C32" i="16"/>
  <c r="C29" i="16"/>
  <c r="C37" i="16"/>
  <c r="C30" i="16"/>
  <c r="C36" i="16"/>
  <c r="C63" i="16"/>
  <c r="C64" i="16"/>
  <c r="I11" i="14"/>
  <c r="M11" i="14"/>
  <c r="S52" i="12"/>
  <c r="R52" i="12"/>
  <c r="R55" i="12" s="1"/>
  <c r="C96" i="16"/>
  <c r="K5" i="9"/>
  <c r="J5" i="9"/>
  <c r="J6" i="9"/>
  <c r="R28" i="12"/>
  <c r="D38" i="12"/>
  <c r="N28" i="12"/>
  <c r="D40" i="12"/>
  <c r="E46" i="14"/>
  <c r="D54" i="14"/>
  <c r="O11" i="14"/>
  <c r="C78" i="16"/>
  <c r="C65" i="16"/>
  <c r="C66" i="16" s="1"/>
  <c r="C52" i="16"/>
  <c r="C26" i="16"/>
  <c r="C51" i="16"/>
  <c r="C16" i="16"/>
  <c r="C17" i="16" s="1"/>
  <c r="S28" i="12" l="1"/>
  <c r="S50" i="12"/>
  <c r="S55" i="12" s="1"/>
  <c r="K6" i="9"/>
  <c r="I10" i="9"/>
  <c r="L6" i="9"/>
  <c r="I6" i="9"/>
  <c r="J10" i="9"/>
  <c r="C80" i="16"/>
  <c r="C54" i="16"/>
  <c r="C40" i="16"/>
  <c r="O28" i="12"/>
  <c r="M28" i="12"/>
</calcChain>
</file>

<file path=xl/sharedStrings.xml><?xml version="1.0" encoding="utf-8"?>
<sst xmlns="http://schemas.openxmlformats.org/spreadsheetml/2006/main" count="2814" uniqueCount="674">
  <si>
    <r>
      <rPr>
        <b/>
        <sz val="7.5"/>
        <rFont val="Arial"/>
        <family val="2"/>
      </rPr>
      <t>Página:</t>
    </r>
  </si>
  <si>
    <r>
      <rPr>
        <b/>
        <sz val="7.5"/>
        <rFont val="Arial"/>
        <family val="2"/>
      </rPr>
      <t>NO.</t>
    </r>
  </si>
  <si>
    <r>
      <rPr>
        <b/>
        <sz val="7.5"/>
        <rFont val="Arial"/>
        <family val="2"/>
      </rPr>
      <t>Código</t>
    </r>
  </si>
  <si>
    <r>
      <rPr>
        <b/>
        <sz val="7.5"/>
        <rFont val="Arial"/>
        <family val="2"/>
      </rPr>
      <t>Fecha</t>
    </r>
    <r>
      <rPr>
        <sz val="7.5"/>
        <rFont val="Times New Roman"/>
        <family val="1"/>
      </rPr>
      <t xml:space="preserve"> </t>
    </r>
    <r>
      <rPr>
        <b/>
        <sz val="7.5"/>
        <rFont val="Arial"/>
        <family val="2"/>
      </rPr>
      <t>Solicitud</t>
    </r>
  </si>
  <si>
    <r>
      <rPr>
        <b/>
        <sz val="7.5"/>
        <rFont val="Arial"/>
        <family val="2"/>
      </rPr>
      <t>Cantidad</t>
    </r>
    <r>
      <rPr>
        <sz val="7.5"/>
        <rFont val="Times New Roman"/>
        <family val="1"/>
      </rPr>
      <t xml:space="preserve"> </t>
    </r>
    <r>
      <rPr>
        <b/>
        <sz val="7.5"/>
        <rFont val="Arial"/>
        <family val="2"/>
      </rPr>
      <t>de</t>
    </r>
    <r>
      <rPr>
        <sz val="7.5"/>
        <rFont val="Times New Roman"/>
        <family val="1"/>
      </rPr>
      <t xml:space="preserve"> </t>
    </r>
    <r>
      <rPr>
        <b/>
        <sz val="7.5"/>
        <rFont val="Arial"/>
        <family val="2"/>
      </rPr>
      <t>Solicitudes</t>
    </r>
  </si>
  <si>
    <r>
      <rPr>
        <b/>
        <sz val="8.5"/>
        <rFont val="Arial"/>
        <family val="2"/>
      </rPr>
      <t>Total</t>
    </r>
  </si>
  <si>
    <t xml:space="preserve">Departamento de Investigación y Publicaciones  </t>
  </si>
  <si>
    <t>División de Investigación</t>
  </si>
  <si>
    <t>Cursos y participantes que iniciaron/concluyeron</t>
  </si>
  <si>
    <r>
      <t>Resumen de Acciones de Capacitación  y Participantes por Género</t>
    </r>
    <r>
      <rPr>
        <b/>
        <i/>
        <sz val="14"/>
        <color rgb="FF000000"/>
        <rFont val="Calibri"/>
        <family val="2"/>
      </rPr>
      <t xml:space="preserve">   </t>
    </r>
  </si>
  <si>
    <t>Oferta de Capacitación</t>
  </si>
  <si>
    <t>Acciones de Capacitación y Participantes por Género</t>
  </si>
  <si>
    <t>Solicitudes de Participantes*</t>
  </si>
  <si>
    <t>Acciones de Capacitación</t>
  </si>
  <si>
    <t>Participantes*</t>
  </si>
  <si>
    <t>Femenino</t>
  </si>
  <si>
    <t>Masculino</t>
  </si>
  <si>
    <t>Total</t>
  </si>
  <si>
    <t>Iniciados nuevos</t>
  </si>
  <si>
    <t xml:space="preserve">Concluidos </t>
  </si>
  <si>
    <t>Fuente: SIRECAF. Nota: *La diferencia entre los solicitantes e iniciados es porque están en proceso de iniciar.</t>
  </si>
  <si>
    <t>Nota: La diferencia entre  Iniciados y Concluídos es porque se incluyen actividades de meses anteriores en este último.</t>
  </si>
  <si>
    <t>Ministerio de Hacienda</t>
  </si>
  <si>
    <t>Centro de Capacitación en Política y Gestión Fiscal</t>
  </si>
  <si>
    <t>Participantes, solicitantes, iniciados y concluidos</t>
  </si>
  <si>
    <t>Solicitantes Admitidos</t>
  </si>
  <si>
    <t>En proceso de Iniciar</t>
  </si>
  <si>
    <t>Concluidos</t>
  </si>
  <si>
    <t>Enero</t>
  </si>
  <si>
    <t>Febrero</t>
  </si>
  <si>
    <t>Marzo</t>
  </si>
  <si>
    <t>Charla: La Reforma en la Administración Financiera Gubernamental Avances y Desafíos</t>
  </si>
  <si>
    <t>Curso: Fundamentos del Sistema de Presupuesto Público</t>
  </si>
  <si>
    <t>Curso: Introducción a la Administración Financiera del Estado</t>
  </si>
  <si>
    <t>Curso-Modular: Básico de Técnicas Aduaneras</t>
  </si>
  <si>
    <t>Curso-Taller: Gestión del Proceso de Licitación Pública Nacional</t>
  </si>
  <si>
    <t>Curso-Taller: Gestión y Elaboración del Plan Anual de Compras y Contrataciones (PACC)</t>
  </si>
  <si>
    <t>Diplomado: Costos de la Producción Pública</t>
  </si>
  <si>
    <t>Diplomado: En Hacienda e Inversión Pública</t>
  </si>
  <si>
    <t>Diplomado: En Planificación y Gestión de Proyectos de Inversión Pública del Estado</t>
  </si>
  <si>
    <t>Especialización: Técnica en Control Interno</t>
  </si>
  <si>
    <t>Especialización: Técnica en Tesorería</t>
  </si>
  <si>
    <t>Taller: Actualización Aduanera</t>
  </si>
  <si>
    <t>Taller: Básico del SIGEF</t>
  </si>
  <si>
    <t>Total general</t>
  </si>
  <si>
    <t>Código</t>
  </si>
  <si>
    <r>
      <rPr>
        <b/>
        <sz val="9.5"/>
        <rFont val="Arial"/>
        <family val="2"/>
      </rPr>
      <t>Actividades</t>
    </r>
    <r>
      <rPr>
        <sz val="9.5"/>
        <rFont val="Times New Roman"/>
        <family val="1"/>
      </rPr>
      <t xml:space="preserve"> </t>
    </r>
    <r>
      <rPr>
        <b/>
        <sz val="9.5"/>
        <rFont val="Arial"/>
        <family val="2"/>
      </rPr>
      <t>Programadas</t>
    </r>
    <r>
      <rPr>
        <sz val="9.5"/>
        <rFont val="Times New Roman"/>
        <family val="1"/>
      </rPr>
      <t xml:space="preserve"> </t>
    </r>
    <r>
      <rPr>
        <b/>
        <sz val="9.5"/>
        <rFont val="Arial"/>
        <family val="2"/>
      </rPr>
      <t>e</t>
    </r>
    <r>
      <rPr>
        <sz val="9.5"/>
        <rFont val="Times New Roman"/>
        <family val="1"/>
      </rPr>
      <t xml:space="preserve"> </t>
    </r>
    <r>
      <rPr>
        <b/>
        <sz val="9.5"/>
        <rFont val="Arial"/>
        <family val="2"/>
      </rPr>
      <t>Iniciadas</t>
    </r>
  </si>
  <si>
    <t>Departamento de Investigación y Publicaciones
División de Investigación</t>
  </si>
  <si>
    <t>Departamento de Investigación y Publicaciones</t>
  </si>
  <si>
    <t>Nota: (*) y (**) agregado por  Depto. y Div. De Investigación</t>
  </si>
  <si>
    <t xml:space="preserve">Departamento de Investigación y Publicaciones       </t>
  </si>
  <si>
    <t xml:space="preserve">Resultados Académicos </t>
  </si>
  <si>
    <t>Dirigido por Sector</t>
  </si>
  <si>
    <t>Género</t>
  </si>
  <si>
    <t>Presencial</t>
  </si>
  <si>
    <t>Virtual</t>
  </si>
  <si>
    <t>Regular</t>
  </si>
  <si>
    <t>Abierta</t>
  </si>
  <si>
    <t>Totales</t>
  </si>
  <si>
    <t>F</t>
  </si>
  <si>
    <t>M</t>
  </si>
  <si>
    <t>Tipo De Programación</t>
  </si>
  <si>
    <t>Modalidad</t>
  </si>
  <si>
    <t>Sector</t>
  </si>
  <si>
    <t>Privado</t>
  </si>
  <si>
    <t>Público</t>
  </si>
  <si>
    <t>Público y Privado</t>
  </si>
  <si>
    <t>Cantidad De Participantes</t>
  </si>
  <si>
    <t>Aprobado</t>
  </si>
  <si>
    <t>Reprobado</t>
  </si>
  <si>
    <t>Programación Abierta</t>
  </si>
  <si>
    <t>Programación Regular</t>
  </si>
  <si>
    <t>Sexo</t>
  </si>
  <si>
    <t>Fecha Conclusión</t>
  </si>
  <si>
    <t>NO.</t>
  </si>
  <si>
    <t>Regular Virtual</t>
  </si>
  <si>
    <t>Abierta Virtual</t>
  </si>
  <si>
    <t>Curso-Taller: Básico de Excel</t>
  </si>
  <si>
    <t>Participantes Aprobados</t>
  </si>
  <si>
    <t>Participantes 
Con Certificados</t>
  </si>
  <si>
    <t>Fecha Certificado</t>
  </si>
  <si>
    <t xml:space="preserve">Departamento de Investigación y Publicaciones     </t>
  </si>
  <si>
    <t xml:space="preserve">Centro de Documentación "Dr. Raymundo Amaro Guzmán"         </t>
  </si>
  <si>
    <t xml:space="preserve">Usuarios Asistidos por Género      </t>
  </si>
  <si>
    <t xml:space="preserve">                   Dentro del conjunto de servicios que el CAPGEFI presta a la ciudadanía se encuentra el de consulta de documentos y servicios relacionados; en este caso, a través del Centro de Documentación "Dr. Raymundo Amaro Guzmán". Como se muestra en el cuadro y gráficos subsiguientes, tenemos en nuestro haber libros, revistas, boletines, informes y otros materiales impresos, así como digitales, los cuales son consultados, esencialmente, por estudiantes provenientes de centros de estudios del país.  La asistencia se presta tanto de manera presencial como a distancia.</t>
  </si>
  <si>
    <t>Institución de Procedencia Académica</t>
  </si>
  <si>
    <t>Asistencia al Usuario por Género</t>
  </si>
  <si>
    <t>Cantidad de Documentos Consultados</t>
  </si>
  <si>
    <t>Documentos Recibidos</t>
  </si>
  <si>
    <t xml:space="preserve">No Presencial </t>
  </si>
  <si>
    <t>Asistidos</t>
  </si>
  <si>
    <t>Auto-Asistidos en Sala</t>
  </si>
  <si>
    <t>Vía Telefónica</t>
  </si>
  <si>
    <t>Vía Correo Electrónico</t>
  </si>
  <si>
    <t>En Sala</t>
  </si>
  <si>
    <t>Fuera de Sala</t>
  </si>
  <si>
    <t>Denominación</t>
  </si>
  <si>
    <t>UNPHU</t>
  </si>
  <si>
    <t>Libros</t>
  </si>
  <si>
    <t>APEC</t>
  </si>
  <si>
    <t>O&amp;M</t>
  </si>
  <si>
    <t>Boletines</t>
  </si>
  <si>
    <t>Informes</t>
  </si>
  <si>
    <t>UTE</t>
  </si>
  <si>
    <t>UNICARIBE</t>
  </si>
  <si>
    <t>UFHEC</t>
  </si>
  <si>
    <t>DIGECOG</t>
  </si>
  <si>
    <t>CAPGEFI</t>
  </si>
  <si>
    <t>UCSD</t>
  </si>
  <si>
    <t>Otros</t>
  </si>
  <si>
    <t>Periódicos</t>
  </si>
  <si>
    <t>TOTAL</t>
  </si>
  <si>
    <t>Fuente: Centro de Documentación "Dr. Raymundo Amaro Guzmán"</t>
  </si>
  <si>
    <t>Nota: M= Masculino;  F= Femenino</t>
  </si>
  <si>
    <t>Uso de Reproducción de Documentos (Fotocopias)</t>
  </si>
  <si>
    <t xml:space="preserve">                                                                                                                                                                                                                                                                                                                                                                                                                                                                                                      </t>
  </si>
  <si>
    <t>Usuarios del Servicio</t>
  </si>
  <si>
    <t>Cantidad de Copias</t>
  </si>
  <si>
    <t>Externos</t>
  </si>
  <si>
    <t>Internos</t>
  </si>
  <si>
    <t>total</t>
  </si>
  <si>
    <t>Cordinación de Becas</t>
  </si>
  <si>
    <t>Cant. Becas</t>
  </si>
  <si>
    <t>Becados en Capacitación por Sectores y Género</t>
  </si>
  <si>
    <t>Estrategia Educativa</t>
  </si>
  <si>
    <t xml:space="preserve">Sectores </t>
  </si>
  <si>
    <t>Monto Subsidiado por el Estado</t>
  </si>
  <si>
    <t>Costo del Programa</t>
  </si>
  <si>
    <t>Fuente: Nómina de Beneficiarios de Programas Asistenciales</t>
  </si>
  <si>
    <t xml:space="preserve">Total general </t>
  </si>
  <si>
    <t>Capacitados Becados por año y mes</t>
  </si>
  <si>
    <t>Fuente: Nómina de Beneficiarios de Programas Asistenciales.</t>
  </si>
  <si>
    <t>Capacitados Becados por sector de procedencia</t>
  </si>
  <si>
    <t>Capacitados Becados por nombre del programa/capacitación</t>
  </si>
  <si>
    <t>Desempleados</t>
  </si>
  <si>
    <t>Sexo de los solicitantes para Becas</t>
  </si>
  <si>
    <t>Cantidad</t>
  </si>
  <si>
    <t>Porcentaje</t>
  </si>
  <si>
    <t>Fuente: Solicitudes físicas de los candidatos</t>
  </si>
  <si>
    <t>Nivel Académico de los solicitantes</t>
  </si>
  <si>
    <t>Nivel Académico</t>
  </si>
  <si>
    <t>Bachiller</t>
  </si>
  <si>
    <t>Condición Ocupacional y Sector laboral de Procedencia</t>
  </si>
  <si>
    <t>Institución / Trabajo</t>
  </si>
  <si>
    <t>Cobertura de las Becas Otorgadas en las Acciones de Capacitación Ofertadas por el CAPGEFI</t>
  </si>
  <si>
    <t>Recomendación porcentaje Becas</t>
  </si>
  <si>
    <t xml:space="preserve">Cantidad </t>
  </si>
  <si>
    <t>50 %</t>
  </si>
  <si>
    <t>Áreas temáticas de las Becas Otorgadas en las Acciones de Capacitación Ofertadas por el CAPGEFI</t>
  </si>
  <si>
    <t>Denominación de la Acción de Capacitación</t>
  </si>
  <si>
    <t xml:space="preserve">Becas otorgadas, por mes, en las acciones ofertadas por el CAPGEFI </t>
  </si>
  <si>
    <t>Mes</t>
  </si>
  <si>
    <t>Desempleado</t>
  </si>
  <si>
    <t>Nombre del programa</t>
  </si>
  <si>
    <t>Cantidad de solicitantes (admitidos) por Acción de Capacitación**</t>
  </si>
  <si>
    <t>Ministerio de Hacienda y sus Dependencias</t>
  </si>
  <si>
    <t>Curso: Fundamentos del Sistema de Contabilidad Gubernamental</t>
  </si>
  <si>
    <t>Diplomado: en Contabilidad Gubernamental</t>
  </si>
  <si>
    <t>Estado Aprobado</t>
  </si>
  <si>
    <t>Sub-total Sector MH y sus Dependencias*</t>
  </si>
  <si>
    <t>Sub-total*</t>
  </si>
  <si>
    <t>Sub-total Sector Privado*</t>
  </si>
  <si>
    <t>Total Revisados**</t>
  </si>
  <si>
    <r>
      <rPr>
        <b/>
        <sz val="9"/>
        <color indexed="8"/>
        <rFont val="Arial"/>
        <family val="2"/>
      </rPr>
      <t>Nota:</t>
    </r>
    <r>
      <rPr>
        <sz val="9"/>
        <color indexed="8"/>
        <rFont val="Arial"/>
        <family val="2"/>
      </rPr>
      <t xml:space="preserve"> *Agrupación y Revisión realizada por la División de Investigación</t>
    </r>
  </si>
  <si>
    <r>
      <rPr>
        <b/>
        <sz val="9"/>
        <color indexed="8"/>
        <rFont val="Arial"/>
        <family val="2"/>
      </rPr>
      <t>(**):</t>
    </r>
    <r>
      <rPr>
        <sz val="9"/>
        <color indexed="8"/>
        <rFont val="Arial"/>
        <family val="2"/>
      </rPr>
      <t xml:space="preserve"> Anotación DIyP</t>
    </r>
  </si>
  <si>
    <t>Participantes Culminados por modalidad docente, programación, sector y género</t>
  </si>
  <si>
    <t>Curso Básico de Técnicas Aduaneras</t>
  </si>
  <si>
    <t>Mayo</t>
  </si>
  <si>
    <t xml:space="preserve">Abril </t>
  </si>
  <si>
    <t xml:space="preserve">Junio </t>
  </si>
  <si>
    <t>Cantidad de Modulos*</t>
  </si>
  <si>
    <t>Cantidad de egresados por Modulo*</t>
  </si>
  <si>
    <t>Total Revisados*</t>
  </si>
  <si>
    <t>Total SIRECAF</t>
  </si>
  <si>
    <t>(*) Agregado por Div. Investigación</t>
  </si>
  <si>
    <t>Certificados por  Aprobación</t>
  </si>
  <si>
    <t>Accion de Capacitacion</t>
  </si>
  <si>
    <t>Postulantes a Becas de Capacitaciòn</t>
  </si>
  <si>
    <t>Egreso de Participantes en Acciones de Capacitación</t>
  </si>
  <si>
    <t>Egresados por Aprobación</t>
  </si>
  <si>
    <t>Cantidad de Acciones de Capacitación</t>
  </si>
  <si>
    <t>Certificados por Aprobación</t>
  </si>
  <si>
    <t>Fuente: SIRECAF</t>
  </si>
  <si>
    <t xml:space="preserve">Capacitados Becados por sexo </t>
  </si>
  <si>
    <t>Publico</t>
  </si>
  <si>
    <t>M.H.</t>
  </si>
  <si>
    <t>Publico/Privado</t>
  </si>
  <si>
    <r>
      <rPr>
        <b/>
        <sz val="9"/>
        <color indexed="8"/>
        <rFont val="Arial"/>
        <family val="2"/>
      </rPr>
      <t>Nota:</t>
    </r>
    <r>
      <rPr>
        <sz val="9"/>
        <color indexed="8"/>
        <rFont val="Arial"/>
        <family val="2"/>
      </rPr>
      <t xml:space="preserve"> En el Sector Público y Privado incluye la categoria de "Otros"</t>
    </r>
  </si>
  <si>
    <t>Sub-total Resto del Sector Público*</t>
  </si>
  <si>
    <t>R. Público</t>
  </si>
  <si>
    <t>Público/Privado</t>
  </si>
  <si>
    <t>MH</t>
  </si>
  <si>
    <t xml:space="preserve">Participantes que iniciaron, por Estrategias Educativas y Género </t>
  </si>
  <si>
    <r>
      <rPr>
        <b/>
        <sz val="9"/>
        <rFont val="Arial"/>
        <family val="2"/>
      </rPr>
      <t>Nombre</t>
    </r>
    <r>
      <rPr>
        <sz val="9"/>
        <rFont val="Times New Roman"/>
        <family val="1"/>
      </rPr>
      <t xml:space="preserve"> d</t>
    </r>
    <r>
      <rPr>
        <b/>
        <sz val="9"/>
        <rFont val="Arial"/>
        <family val="2"/>
      </rPr>
      <t>el</t>
    </r>
    <r>
      <rPr>
        <sz val="9"/>
        <rFont val="Times New Roman"/>
        <family val="1"/>
      </rPr>
      <t xml:space="preserve"> </t>
    </r>
    <r>
      <rPr>
        <b/>
        <sz val="9"/>
        <rFont val="Arial"/>
        <family val="2"/>
      </rPr>
      <t>Evento</t>
    </r>
  </si>
  <si>
    <r>
      <rPr>
        <b/>
        <sz val="9"/>
        <rFont val="Arial"/>
        <family val="2"/>
      </rPr>
      <t>Cantidad</t>
    </r>
    <r>
      <rPr>
        <sz val="9"/>
        <rFont val="Times New Roman"/>
        <family val="1"/>
      </rPr>
      <t xml:space="preserve"> d</t>
    </r>
    <r>
      <rPr>
        <b/>
        <sz val="9"/>
        <rFont val="Arial"/>
        <family val="2"/>
      </rPr>
      <t>e</t>
    </r>
    <r>
      <rPr>
        <sz val="9"/>
        <rFont val="Times New Roman"/>
        <family val="1"/>
      </rPr>
      <t xml:space="preserve"> </t>
    </r>
    <r>
      <rPr>
        <b/>
        <sz val="9"/>
        <rFont val="Arial"/>
        <family val="2"/>
      </rPr>
      <t>Estudiantes</t>
    </r>
    <r>
      <rPr>
        <sz val="9"/>
        <rFont val="Times New Roman"/>
        <family val="1"/>
      </rPr>
      <t xml:space="preserve"> </t>
    </r>
    <r>
      <rPr>
        <b/>
        <sz val="9"/>
        <rFont val="Arial"/>
        <family val="2"/>
      </rPr>
      <t>Iniciaron</t>
    </r>
  </si>
  <si>
    <t>Participantes Egresados con Certificados por Estrategias Educativas</t>
  </si>
  <si>
    <t>Curso: Básico de Técnicas Aduaneras</t>
  </si>
  <si>
    <t>Curso:Básico de Técnicas Aduaneras</t>
  </si>
  <si>
    <t>Acciones de Capacitación Culminadas por modalidad docente, programación, sector y género</t>
  </si>
  <si>
    <t>Participantes que Concluyeron por Estrategias Educativas, Género y Tipo de Programación</t>
  </si>
  <si>
    <t>Tipo de Programación</t>
  </si>
  <si>
    <t>Cantidad de Participantes</t>
  </si>
  <si>
    <t>Nombre del Evento</t>
  </si>
  <si>
    <t>Egreso y titulación del período</t>
  </si>
  <si>
    <t xml:space="preserve">Departamento de Investigación y Publicaciones                                                                                                                                                                                                                                                                                                                                                                                                       </t>
  </si>
  <si>
    <t>Titulos</t>
  </si>
  <si>
    <t>Ejemplares</t>
  </si>
  <si>
    <t>Curso: Impuesto Sobre la Renta</t>
  </si>
  <si>
    <t>FOT-358-05-2023</t>
  </si>
  <si>
    <t>Programación y Ejecución Académica
 Acumulada al 3er Trimestre (Enero - Septiembre) 2023</t>
  </si>
  <si>
    <t>Julio 2023</t>
  </si>
  <si>
    <t>Agosto 2023</t>
  </si>
  <si>
    <t>Septiembre 2023</t>
  </si>
  <si>
    <t>Participantes que Iniciaron el 1er Dia por Estrategias Educativas y Género</t>
  </si>
  <si>
    <t>Solicitudes Realizadas por Estrategias Educativas</t>
  </si>
  <si>
    <t>Fecha:</t>
  </si>
  <si>
    <t>Página:</t>
  </si>
  <si>
    <t>Curso-Taller: Procesos Aduaneros basados en la Ley 168-2021</t>
  </si>
  <si>
    <t>Curso-Taller: Elaboración y Presentación de Estados Financieros</t>
  </si>
  <si>
    <t>Horas Ejecutadas*</t>
  </si>
  <si>
    <t>Cantidad de Cursos</t>
  </si>
  <si>
    <t>Cantidad Horas-Clases</t>
  </si>
  <si>
    <t>Total Horas-Planificadas</t>
  </si>
  <si>
    <t>Cantidad de Eventos</t>
  </si>
  <si>
    <t>Cantidad de Horas por eventos</t>
  </si>
  <si>
    <t>Horas-Clases</t>
  </si>
  <si>
    <t>MAPRE</t>
  </si>
  <si>
    <t>Documentos</t>
  </si>
  <si>
    <r>
      <rPr>
        <b/>
        <sz val="7.5"/>
        <rFont val="Arial"/>
        <family val="2"/>
      </rPr>
      <t>Nombre</t>
    </r>
    <r>
      <rPr>
        <sz val="7.5"/>
        <rFont val="Times New Roman"/>
        <family val="1"/>
      </rPr>
      <t xml:space="preserve"> d</t>
    </r>
    <r>
      <rPr>
        <b/>
        <sz val="7.5"/>
        <rFont val="Arial"/>
        <family val="2"/>
      </rPr>
      <t>el</t>
    </r>
    <r>
      <rPr>
        <sz val="7.5"/>
        <rFont val="Times New Roman"/>
        <family val="1"/>
      </rPr>
      <t xml:space="preserve"> </t>
    </r>
    <r>
      <rPr>
        <b/>
        <sz val="7.5"/>
        <rFont val="Arial"/>
        <family val="2"/>
      </rPr>
      <t>Evento</t>
    </r>
  </si>
  <si>
    <t>Programado</t>
  </si>
  <si>
    <t>Ejecutado</t>
  </si>
  <si>
    <r>
      <rPr>
        <b/>
        <sz val="10"/>
        <rFont val="Calibri"/>
        <family val="2"/>
        <scheme val="minor"/>
      </rPr>
      <t>Horas</t>
    </r>
    <r>
      <rPr>
        <sz val="10"/>
        <rFont val="Calibri"/>
        <family val="2"/>
        <scheme val="minor"/>
      </rPr>
      <t xml:space="preserve"> </t>
    </r>
    <r>
      <rPr>
        <b/>
        <sz val="10"/>
        <rFont val="Calibri"/>
        <family val="2"/>
        <scheme val="minor"/>
      </rPr>
      <t>Clase</t>
    </r>
  </si>
  <si>
    <r>
      <rPr>
        <b/>
        <sz val="10"/>
        <rFont val="Calibri"/>
        <family val="2"/>
        <scheme val="minor"/>
      </rPr>
      <t>Total</t>
    </r>
    <r>
      <rPr>
        <sz val="10"/>
        <rFont val="Calibri"/>
        <family val="2"/>
        <scheme val="minor"/>
      </rPr>
      <t xml:space="preserve"> </t>
    </r>
    <r>
      <rPr>
        <b/>
        <sz val="10"/>
        <rFont val="Calibri"/>
        <family val="2"/>
        <scheme val="minor"/>
      </rPr>
      <t>General</t>
    </r>
  </si>
  <si>
    <t>Charla: Compras y Contrataciones Públicas</t>
  </si>
  <si>
    <t>Curso: Fundamentos del Sistema de Tesorería</t>
  </si>
  <si>
    <t>Curso: Fundamentos del Sistema Nacional de Compras y Contrataciones Públicas</t>
  </si>
  <si>
    <t>Curso-Taller: Elaboración de Pliegos de Condiciones y Rol de Peritos Técnicos</t>
  </si>
  <si>
    <t>Taller: Procesos de Compras y Contrataciones Públicas</t>
  </si>
  <si>
    <t>Especialización: Técnica en Presupuesto Público</t>
  </si>
  <si>
    <t>Curso: Planeamiento Estratégico y su vinculación con la Planeación Operativa</t>
  </si>
  <si>
    <t>Taller: Sistema Electrónico de Compras y Contrataciones Públicas (SECCP)</t>
  </si>
  <si>
    <t>Curso: Gestión de Programas y Proyectos</t>
  </si>
  <si>
    <t>Curso: Excel Avanzado</t>
  </si>
  <si>
    <t>Nombre o Temática de la Capacitación*</t>
  </si>
  <si>
    <t>Código Agrupado</t>
  </si>
  <si>
    <t>Cantidad de Solicitudes</t>
  </si>
  <si>
    <t>Sub-total Sector Público y Privado y Otros*</t>
  </si>
  <si>
    <t>Diplomado: De Compras y Contrataciones Públicas Orientado a Resultados</t>
  </si>
  <si>
    <t>Junio</t>
  </si>
  <si>
    <t>Ing. Industrial</t>
  </si>
  <si>
    <t>Lic. en Derecho</t>
  </si>
  <si>
    <t>Abril</t>
  </si>
  <si>
    <t>1       de       2</t>
  </si>
  <si>
    <t>Estudiante Universitario</t>
  </si>
  <si>
    <t>Tipo Programación: Todos / Fecha Desde: 01 Ene 2025 / Hasta: 30 Jun 2025</t>
  </si>
  <si>
    <t>Fecha Desde: 01 Ene 2025 / Hasta: 30 Jun 2025</t>
  </si>
  <si>
    <t>FOT-320-07-2025</t>
  </si>
  <si>
    <t>FOT-320-06-2025</t>
  </si>
  <si>
    <t>FOT-031-01-2025</t>
  </si>
  <si>
    <t>FOT-440-01-2025</t>
  </si>
  <si>
    <t>FOT-107-02-2025</t>
  </si>
  <si>
    <t>FOT-107-01-2025</t>
  </si>
  <si>
    <t>FOT-107-04-2025</t>
  </si>
  <si>
    <t>FOT-107-05-2025</t>
  </si>
  <si>
    <t>FOT-031-02-2025</t>
  </si>
  <si>
    <t>FOT-320-02-2025</t>
  </si>
  <si>
    <t>FOT-320-01-2025</t>
  </si>
  <si>
    <t>FOT-320-05-2025</t>
  </si>
  <si>
    <t>FOT-320-03-2025</t>
  </si>
  <si>
    <t>FOT-320-04-2025</t>
  </si>
  <si>
    <t>FOT-107-03-2025</t>
  </si>
  <si>
    <t>FOT-107-06-2025</t>
  </si>
  <si>
    <t>FOT-107-07-2025</t>
  </si>
  <si>
    <t>FOA-062-01-2025</t>
  </si>
  <si>
    <t>FOT-125-02-2025</t>
  </si>
  <si>
    <t>FOT-128-01-2025</t>
  </si>
  <si>
    <t>FOT-125-01-2025</t>
  </si>
  <si>
    <t>FOT-157-01-2025</t>
  </si>
  <si>
    <t>FOT-196-01-2025</t>
  </si>
  <si>
    <t>FOT-107-09-2025</t>
  </si>
  <si>
    <t>FOT-128-02-2025</t>
  </si>
  <si>
    <t>FOT-125-03-2025</t>
  </si>
  <si>
    <t>FOT-273-01-2025</t>
  </si>
  <si>
    <t>FOT-130-01-2025</t>
  </si>
  <si>
    <t>FOT-125-04-2025</t>
  </si>
  <si>
    <t>FOT-390-02-2025</t>
  </si>
  <si>
    <t>FOT-157-04-2025</t>
  </si>
  <si>
    <t>FOT-394-01-2025</t>
  </si>
  <si>
    <t>FOT-157-03-2025</t>
  </si>
  <si>
    <t>FOT-390-01-2025</t>
  </si>
  <si>
    <t>FOT-331-01-2025</t>
  </si>
  <si>
    <t>FOT-107-10-2025</t>
  </si>
  <si>
    <t>FOT-157-05-2025</t>
  </si>
  <si>
    <t>FOT-204-01-2025</t>
  </si>
  <si>
    <t>FOT-124-03-2025</t>
  </si>
  <si>
    <t>FOT-390-03-2025</t>
  </si>
  <si>
    <t>FOT-382-01-2025</t>
  </si>
  <si>
    <t>FOT-107-12-2025</t>
  </si>
  <si>
    <t>FOT-125-05-2025</t>
  </si>
  <si>
    <t>FOT-022-01-2025</t>
  </si>
  <si>
    <t>FOT-184-02-2025</t>
  </si>
  <si>
    <t>FOT-107-11-2025</t>
  </si>
  <si>
    <t>FOA-150-01-2025</t>
  </si>
  <si>
    <t>FOT-418-01-2025</t>
  </si>
  <si>
    <t>FOT-107-13-2025</t>
  </si>
  <si>
    <t>FOT-107-14-2025</t>
  </si>
  <si>
    <t>Fuente: SIRECAF, periodo 01 Ene 2025 / Hasta: 30 Jun 2025</t>
  </si>
  <si>
    <t>Ministerio de Hacienda  
Centro de Capacitación en Política y Gestión Fiscal  
Departamento de Investigación y Publicaciones  
Nivel Académico de los solicitantes  
2do Trimestre, 2025</t>
  </si>
  <si>
    <t>Enero-Junio 2025</t>
  </si>
  <si>
    <t>Charla: ¿Cómo reportar tus gastos educativos?</t>
  </si>
  <si>
    <t>FOA-248-02-2025</t>
  </si>
  <si>
    <t>FOT-031-04-2025</t>
  </si>
  <si>
    <t>FOT-140-01-2025</t>
  </si>
  <si>
    <t>FOT-031-03-2025</t>
  </si>
  <si>
    <t>FOT-426-01-2025</t>
  </si>
  <si>
    <t>FOT-142-01-2025</t>
  </si>
  <si>
    <t>FOT-426-02-2025</t>
  </si>
  <si>
    <t>FOT-358-01-2025</t>
  </si>
  <si>
    <t>FOT-269-01-2025</t>
  </si>
  <si>
    <t>FOT-140-02-2025</t>
  </si>
  <si>
    <t>FOT-126-01-2025</t>
  </si>
  <si>
    <t>FOT-124-01-2025</t>
  </si>
  <si>
    <t>FOT-426-03-2025</t>
  </si>
  <si>
    <t>FOT-288-01-2025</t>
  </si>
  <si>
    <t>FOT-140-03-2025</t>
  </si>
  <si>
    <t>FOT-140-04-2025</t>
  </si>
  <si>
    <t>FOA-248-03-2025</t>
  </si>
  <si>
    <t>FOT-031-08-2025</t>
  </si>
  <si>
    <t>FOT-358-02-2025</t>
  </si>
  <si>
    <t>FOT-288-03-2025</t>
  </si>
  <si>
    <t>Curso: Fundamentos de Planificación y Gestión de la Inversión Pública del Estado</t>
  </si>
  <si>
    <t>FOT-242-01-2025</t>
  </si>
  <si>
    <t>FOT-288-02-2025</t>
  </si>
  <si>
    <t>FOT-162-01-2025</t>
  </si>
  <si>
    <t>Curso-Taller: Formulación Presupuestaria Orientado a Resultados</t>
  </si>
  <si>
    <t>FOT-097-01-2025</t>
  </si>
  <si>
    <t>Curso: Fundamentos del Sistema de Crédito Público</t>
  </si>
  <si>
    <t>FOT-127-01-2025</t>
  </si>
  <si>
    <t>FOT-426-04-2025</t>
  </si>
  <si>
    <t>FOT-140-05-2025</t>
  </si>
  <si>
    <t>FOT-142-03-2025</t>
  </si>
  <si>
    <t>FOA-248-01-2025</t>
  </si>
  <si>
    <t>FOT-358-03-2025</t>
  </si>
  <si>
    <t>FOT-031-05-2025</t>
  </si>
  <si>
    <t>FOT-126-02-2025</t>
  </si>
  <si>
    <t>FOT-269-02-2025</t>
  </si>
  <si>
    <t>FOT-142-02-2025</t>
  </si>
  <si>
    <t>FOT-242-02-2025</t>
  </si>
  <si>
    <t>FOT-288-04-2025</t>
  </si>
  <si>
    <t>FOT-031-06-2025</t>
  </si>
  <si>
    <t>FOT-022-02-2025</t>
  </si>
  <si>
    <t>FOT-162-02-2025</t>
  </si>
  <si>
    <t>FOT-031-09-2025</t>
  </si>
  <si>
    <t>FOT-097-02-2025</t>
  </si>
  <si>
    <t>FOT-288-06-2025</t>
  </si>
  <si>
    <t>FOT-126-03-2025</t>
  </si>
  <si>
    <t>FOT-242-03-2025</t>
  </si>
  <si>
    <t>FOT-127-02-2025</t>
  </si>
  <si>
    <t>FOT-213-01-2025</t>
  </si>
  <si>
    <t>FOT-288-05-2025</t>
  </si>
  <si>
    <t>FOT-288-08-2025</t>
  </si>
  <si>
    <t>FOT-426-06-2025</t>
  </si>
  <si>
    <t>Curso: Fundamentos de Alianzas Público Privadas (APP)</t>
  </si>
  <si>
    <t>FOT-378-01-2025</t>
  </si>
  <si>
    <t>FOT-142-04-2025</t>
  </si>
  <si>
    <t>FOT-426-05-2025</t>
  </si>
  <si>
    <t>FOT-031-10-2025</t>
  </si>
  <si>
    <t>FOT-140-06-2025</t>
  </si>
  <si>
    <t>FOT-242-04-2025</t>
  </si>
  <si>
    <t>FOT-031-07-2025</t>
  </si>
  <si>
    <t>FOT-288-07-2025</t>
  </si>
  <si>
    <t>FOT-140-07-2025</t>
  </si>
  <si>
    <t>FOT-130-02-2025</t>
  </si>
  <si>
    <t>FOT-426-07-2025</t>
  </si>
  <si>
    <t>FOT-358-04-2025</t>
  </si>
  <si>
    <t>FOT-126-04-2025</t>
  </si>
  <si>
    <t>FOT-426-10-2025</t>
  </si>
  <si>
    <t>Charla: Planificación y Gestión de Proyectos en el Sistema Dominicano</t>
  </si>
  <si>
    <t>FOT-274-01-2025</t>
  </si>
  <si>
    <t>FOT-031-12-2025</t>
  </si>
  <si>
    <t>FOT-128-04-2025</t>
  </si>
  <si>
    <t>FOT-426-14-2025</t>
  </si>
  <si>
    <t>FOT-288-10-2025</t>
  </si>
  <si>
    <t>FOT-127-03-2025</t>
  </si>
  <si>
    <t>Taller: Actualización Aduanera en Nomenclatura Arancelaría</t>
  </si>
  <si>
    <t>FOC-014-01-2025</t>
  </si>
  <si>
    <t>FOT-426-08-2025</t>
  </si>
  <si>
    <t>FOT-031-11-2025</t>
  </si>
  <si>
    <t>FOT-107-17-2025</t>
  </si>
  <si>
    <t>FOT-130-03-2025</t>
  </si>
  <si>
    <t>FOT-124-04-2025</t>
  </si>
  <si>
    <t>FOT-031-14-2025</t>
  </si>
  <si>
    <t>FOT-031-13-2025</t>
  </si>
  <si>
    <t>FOT-426-09-2025</t>
  </si>
  <si>
    <t>FOT-288-11-2025</t>
  </si>
  <si>
    <t>Curso-Taller: Administración de Contratos de Bienes y Servicios de Consultoría en General</t>
  </si>
  <si>
    <t>FOT-318-01-2025</t>
  </si>
  <si>
    <t>FOT-031-16-2025</t>
  </si>
  <si>
    <t>FOT-107-18-2025</t>
  </si>
  <si>
    <t>FOC-014-02-2025</t>
  </si>
  <si>
    <t>FOT-157-02-2025</t>
  </si>
  <si>
    <t>FOT-140-08-2025</t>
  </si>
  <si>
    <t>FOT-140-09-2025</t>
  </si>
  <si>
    <t>FOT-031-17-2025</t>
  </si>
  <si>
    <t>FOT-128-05-2025</t>
  </si>
  <si>
    <t>FOT-142-05-2025</t>
  </si>
  <si>
    <t>FOT-031-15-2025</t>
  </si>
  <si>
    <t>FOT-426-13-2025</t>
  </si>
  <si>
    <t>FOT-358-05-2025</t>
  </si>
  <si>
    <t>FOT-288-09-2025</t>
  </si>
  <si>
    <t>FOT-031-18-2025</t>
  </si>
  <si>
    <t>FOT-097-03-2025</t>
  </si>
  <si>
    <t>FOT-440-03-2025</t>
  </si>
  <si>
    <t>FOT-107-19-2025</t>
  </si>
  <si>
    <t>Taller: Actualización Aduanera: Aplicaciones Prácticas de los INCOTERMS</t>
  </si>
  <si>
    <t>FOC-015-01-2025</t>
  </si>
  <si>
    <t>FOT-031-23-2025</t>
  </si>
  <si>
    <t>FOT-031-22-2025</t>
  </si>
  <si>
    <t>FOT-031-19-2025</t>
  </si>
  <si>
    <t>FOT-124-05-2025</t>
  </si>
  <si>
    <t>FOT-107-20-2025</t>
  </si>
  <si>
    <t>FOT-031-20-2025</t>
  </si>
  <si>
    <t>FOT-288-15-2025</t>
  </si>
  <si>
    <t>FOC-015-02-2025</t>
  </si>
  <si>
    <t>Taller: Impuesto a las Transferencias de Bienes Industrializados y Servicios (ITBIS)</t>
  </si>
  <si>
    <t>FOT-021-01-2025</t>
  </si>
  <si>
    <t>FOT-140-10-2025</t>
  </si>
  <si>
    <t>FOT-426-15-2025</t>
  </si>
  <si>
    <t>FOT-358-06-2025</t>
  </si>
  <si>
    <t>FOT-031-21-2025</t>
  </si>
  <si>
    <t>FOT-125-06-2025</t>
  </si>
  <si>
    <t>FOT-157-06-2025</t>
  </si>
  <si>
    <t>FOT-394-02-2025</t>
  </si>
  <si>
    <t>Curso: Fundamentos del Sistema de Jubilaciones y Pensiones Basado en la Atención al Pensionado</t>
  </si>
  <si>
    <t>FOT-130-04-2025</t>
  </si>
  <si>
    <t>FOT-269-03-2025</t>
  </si>
  <si>
    <t>Taller: Valoración aduanera cálculo efectivo de impuestos arancelarios</t>
  </si>
  <si>
    <t>FOC-016-01-2025</t>
  </si>
  <si>
    <t>FOT-031-24-2025</t>
  </si>
  <si>
    <t>FOT-107-21-2025</t>
  </si>
  <si>
    <t>FOT-331-02-2025</t>
  </si>
  <si>
    <t>FOT-031-27-2025</t>
  </si>
  <si>
    <t>FOT-031-25-2025</t>
  </si>
  <si>
    <t>FOT-031-26-2025</t>
  </si>
  <si>
    <t>FOT-124-06-2025</t>
  </si>
  <si>
    <t>FOT-162-03-2025</t>
  </si>
  <si>
    <t>FOT-031-28-2025</t>
  </si>
  <si>
    <t>FOT-128-06-2025</t>
  </si>
  <si>
    <t>FOT-394-04-2025</t>
  </si>
  <si>
    <t>FOT-097-04-2025</t>
  </si>
  <si>
    <t>FOT-157-07-2025</t>
  </si>
  <si>
    <t>FOC-016-02-2025</t>
  </si>
  <si>
    <t>FOT-390-04-2025</t>
  </si>
  <si>
    <t>FOT-126-06-2025</t>
  </si>
  <si>
    <t>Fuente: Datos extraídos del SIRECAF (Sistema de Registro de Capacitación Fiscal del CAPGEFI) (extraídos 02-07-2025)</t>
  </si>
  <si>
    <t>1 de 18</t>
  </si>
  <si>
    <t>Fecha:      02/07/2025             11:20:56 pm</t>
  </si>
  <si>
    <t>FOA-248</t>
  </si>
  <si>
    <t>FOT-273</t>
  </si>
  <si>
    <t>FOT-320</t>
  </si>
  <si>
    <t>FOT-274</t>
  </si>
  <si>
    <t>FOA-150</t>
  </si>
  <si>
    <t>FOT-378</t>
  </si>
  <si>
    <t>FOT-242</t>
  </si>
  <si>
    <t>FOT-126</t>
  </si>
  <si>
    <t>FOT-127</t>
  </si>
  <si>
    <t>FOT-184</t>
  </si>
  <si>
    <t>FOT-128</t>
  </si>
  <si>
    <t>FOT-130</t>
  </si>
  <si>
    <t>FOT-125</t>
  </si>
  <si>
    <t>FOT-213</t>
  </si>
  <si>
    <t>FOT-022</t>
  </si>
  <si>
    <t>FOT-124</t>
  </si>
  <si>
    <t>FOT-204</t>
  </si>
  <si>
    <t>FOT-031</t>
  </si>
  <si>
    <t>FOT-318</t>
  </si>
  <si>
    <t>FOA-062</t>
  </si>
  <si>
    <t>FOT-390</t>
  </si>
  <si>
    <t>FOT-196</t>
  </si>
  <si>
    <t>FOT-097</t>
  </si>
  <si>
    <t>FOT-331</t>
  </si>
  <si>
    <t>FOT-418</t>
  </si>
  <si>
    <t>FOT-440</t>
  </si>
  <si>
    <t>Diplomado: de Compras y Contrataciones Públicas Orientado a Resultados</t>
  </si>
  <si>
    <t>FOT-426</t>
  </si>
  <si>
    <t>FOT-358</t>
  </si>
  <si>
    <t>FOT-288</t>
  </si>
  <si>
    <t>FOT-269</t>
  </si>
  <si>
    <t>FOT-140</t>
  </si>
  <si>
    <t>FOT-142</t>
  </si>
  <si>
    <t>FOT-162</t>
  </si>
  <si>
    <t>FOT-107</t>
  </si>
  <si>
    <t>FOC-014</t>
  </si>
  <si>
    <t>FOC-015</t>
  </si>
  <si>
    <t>FOT-157</t>
  </si>
  <si>
    <t>FOT-021</t>
  </si>
  <si>
    <t>FOT-394</t>
  </si>
  <si>
    <t>FOT-382</t>
  </si>
  <si>
    <t>FOC-016</t>
  </si>
  <si>
    <t>Totales Revisados*: 183</t>
  </si>
  <si>
    <t>41 Temáticas de Capacitación</t>
  </si>
  <si>
    <t>Fecha:      03/07/2025             11:20:58 am</t>
  </si>
  <si>
    <r>
      <rPr>
        <vertAlign val="superscript"/>
        <sz val="8"/>
        <rFont val="Arial MT"/>
        <family val="2"/>
      </rPr>
      <t>1</t>
    </r>
    <r>
      <rPr>
        <vertAlign val="superscript"/>
        <sz val="8"/>
        <rFont val="Times New Roman"/>
        <family val="1"/>
      </rPr>
      <t xml:space="preserve">                </t>
    </r>
    <r>
      <rPr>
        <sz val="8"/>
        <rFont val="Arial MT"/>
        <family val="2"/>
      </rPr>
      <t xml:space="preserve">de </t>
    </r>
    <r>
      <rPr>
        <sz val="8"/>
        <rFont val="Times New Roman"/>
        <family val="1"/>
      </rPr>
      <t xml:space="preserve">          18</t>
    </r>
  </si>
  <si>
    <t>x</t>
  </si>
  <si>
    <t>Fecha:      02/07/2025             9:52:09 am</t>
  </si>
  <si>
    <t>Pagina:            1        de       7</t>
  </si>
  <si>
    <t>05/03/2025</t>
  </si>
  <si>
    <t>01/04/2025</t>
  </si>
  <si>
    <t>04/03/2025</t>
  </si>
  <si>
    <t>06/06/2025</t>
  </si>
  <si>
    <t>07/05/2025</t>
  </si>
  <si>
    <t>FOT-288-04-2024</t>
  </si>
  <si>
    <t>10/04/2025</t>
  </si>
  <si>
    <t>11/06/2025</t>
  </si>
  <si>
    <t>12/03/2025</t>
  </si>
  <si>
    <t>16/06/2025</t>
  </si>
  <si>
    <t>FOT-269-04-2024</t>
  </si>
  <si>
    <t>20/02/2025</t>
  </si>
  <si>
    <t>20/05/2025</t>
  </si>
  <si>
    <t>21/04/2025</t>
  </si>
  <si>
    <t>FOT-269-05-2024</t>
  </si>
  <si>
    <t>24/02/2025</t>
  </si>
  <si>
    <t>24/06/2025</t>
  </si>
  <si>
    <t>26/06/2025</t>
  </si>
  <si>
    <t>01/03/2025</t>
  </si>
  <si>
    <t>01/05/2025</t>
  </si>
  <si>
    <t>03/03/2025</t>
  </si>
  <si>
    <t>FOT-269-06-2024</t>
  </si>
  <si>
    <t>06/05/2025</t>
  </si>
  <si>
    <t>07/03/2025</t>
  </si>
  <si>
    <t>08/04/2025</t>
  </si>
  <si>
    <t>08/05/2025</t>
  </si>
  <si>
    <t>09/06/2025</t>
  </si>
  <si>
    <t>10/06/2025</t>
  </si>
  <si>
    <t>17/03/2025</t>
  </si>
  <si>
    <t>17/06/2025</t>
  </si>
  <si>
    <t>22/04/2025</t>
  </si>
  <si>
    <t>FOT-414-02-2024</t>
  </si>
  <si>
    <t>25/04/2025</t>
  </si>
  <si>
    <t>25/06/2025</t>
  </si>
  <si>
    <t>27/03/2025</t>
  </si>
  <si>
    <t>FOT-130-03-2023</t>
  </si>
  <si>
    <t>28/01/2025</t>
  </si>
  <si>
    <t>28/03/2025</t>
  </si>
  <si>
    <t>28/04/2025</t>
  </si>
  <si>
    <t>29/05/2025</t>
  </si>
  <si>
    <t>30/04/2025</t>
  </si>
  <si>
    <t>31/03/2025</t>
  </si>
  <si>
    <t>07/04/2025</t>
  </si>
  <si>
    <t>13/03/2025</t>
  </si>
  <si>
    <t>18/03/2025</t>
  </si>
  <si>
    <t>19/03/2025</t>
  </si>
  <si>
    <t>24/03/2025</t>
  </si>
  <si>
    <t>26/05/2025</t>
  </si>
  <si>
    <t>FOT-426-05-2024</t>
  </si>
  <si>
    <t>28/02/2025</t>
  </si>
  <si>
    <t>28/05/2025</t>
  </si>
  <si>
    <t>FOT-142-02-2024</t>
  </si>
  <si>
    <t>FOT-031-29-2024</t>
  </si>
  <si>
    <t>11/04/2025</t>
  </si>
  <si>
    <t>FOT-140-02-2024</t>
  </si>
  <si>
    <t>FOT-031-28-2024</t>
  </si>
  <si>
    <t>FOT-031-26-2024</t>
  </si>
  <si>
    <t>FOT-031-27-2024</t>
  </si>
  <si>
    <t>20/03/2025</t>
  </si>
  <si>
    <t>23/05/2025</t>
  </si>
  <si>
    <t>FOT-288-02-2024</t>
  </si>
  <si>
    <t>27/01/2025</t>
  </si>
  <si>
    <t>30/01/2025</t>
  </si>
  <si>
    <t>FOT-288-06-2024</t>
  </si>
  <si>
    <t>30/05/2025</t>
  </si>
  <si>
    <t>FOT-288-03-2024</t>
  </si>
  <si>
    <t>02/05/2025</t>
  </si>
  <si>
    <t>03/06/2025</t>
  </si>
  <si>
    <t>05/06/2025</t>
  </si>
  <si>
    <t>07/02/2025</t>
  </si>
  <si>
    <t>FOT-031-32-2024</t>
  </si>
  <si>
    <t>FOT-031-33-2024</t>
  </si>
  <si>
    <t>09/04/2025</t>
  </si>
  <si>
    <t>FOT-031-18-2024</t>
  </si>
  <si>
    <t>10/02/2025</t>
  </si>
  <si>
    <t>11/02/2025</t>
  </si>
  <si>
    <t>13/05/2025</t>
  </si>
  <si>
    <t>15/04/2025</t>
  </si>
  <si>
    <t>FOT-031-24-2024</t>
  </si>
  <si>
    <t>FOT-031-23-2024</t>
  </si>
  <si>
    <t>25/02/2025</t>
  </si>
  <si>
    <t>29/03/2025</t>
  </si>
  <si>
    <t>FOT-031-31-2024</t>
  </si>
  <si>
    <t>18/02/2025</t>
  </si>
  <si>
    <t>FOT-031-25-2024</t>
  </si>
  <si>
    <t>22/01/2025</t>
  </si>
  <si>
    <t>26/03/2025</t>
  </si>
  <si>
    <t>27/05/2025</t>
  </si>
  <si>
    <t>FOT-031-35-2024</t>
  </si>
  <si>
    <t>10/03/2025</t>
  </si>
  <si>
    <t>12/05/2025</t>
  </si>
  <si>
    <t>14/04/2025</t>
  </si>
  <si>
    <t>FOT-031-30-2024</t>
  </si>
  <si>
    <t>19/02/2025</t>
  </si>
  <si>
    <t>Fecha: 2/7/2025 09:56:51</t>
  </si>
  <si>
    <t>Pagina: 1 de 8</t>
  </si>
  <si>
    <t>26/02/2025</t>
  </si>
  <si>
    <t>06/03/2025</t>
  </si>
  <si>
    <t>25/03/2025</t>
  </si>
  <si>
    <t>03/04/2025</t>
  </si>
  <si>
    <t>04/04/2025</t>
  </si>
  <si>
    <t>14/05/2025</t>
  </si>
  <si>
    <t>15/05/2025</t>
  </si>
  <si>
    <t>FOT-031-17-2021</t>
  </si>
  <si>
    <t>22/05/2025</t>
  </si>
  <si>
    <t>FOT-426-03-2024</t>
  </si>
  <si>
    <t>14/01/2025</t>
  </si>
  <si>
    <t>FOT-358-03-2024</t>
  </si>
  <si>
    <t>10/01/2025</t>
  </si>
  <si>
    <t>FOT-358-04-2024</t>
  </si>
  <si>
    <t>FOT-358-05-2024</t>
  </si>
  <si>
    <t>05/02/2025</t>
  </si>
  <si>
    <t>FOT-435-01-2023</t>
  </si>
  <si>
    <t>09/01/2025</t>
  </si>
  <si>
    <t>13/02/2025</t>
  </si>
  <si>
    <t>FOT-269-03-2024</t>
  </si>
  <si>
    <t>FOT-319-01-2024</t>
  </si>
  <si>
    <t>23/01/2025</t>
  </si>
  <si>
    <t>FOT-140-01-2024</t>
  </si>
  <si>
    <t>FOT-140-08-2023</t>
  </si>
  <si>
    <t>21/03/2025</t>
  </si>
  <si>
    <t>FOT-142-01-2024</t>
  </si>
  <si>
    <t>01/01/2025</t>
  </si>
  <si>
    <t>08/01/2025</t>
  </si>
  <si>
    <t>FOT-162-02-2024</t>
  </si>
  <si>
    <t>Fecha: 2/7/2025    09:57:34</t>
  </si>
  <si>
    <t>Pagina: 1 de 2</t>
  </si>
  <si>
    <t>Diplomado: Compras y Contrataciones Públicas Orientado a Resultados</t>
  </si>
  <si>
    <t>Diplomado: Gestión de Biblioteca</t>
  </si>
  <si>
    <t>Diplomado: Contabilidad Gubernamental</t>
  </si>
  <si>
    <t>Diplomado: Hacienda e Inversión Pública</t>
  </si>
  <si>
    <t>Diplomado: Planificación y Gestión de Proyectos de Inversión Pública del Estado</t>
  </si>
  <si>
    <t>Diplomado: Tributación</t>
  </si>
  <si>
    <t>Usuarios</t>
  </si>
  <si>
    <t>Ing. Informatico</t>
  </si>
  <si>
    <t>Lic. en Economia</t>
  </si>
  <si>
    <t>Lic. en Contabilidad</t>
  </si>
  <si>
    <t>Lic. en Comunicación Social</t>
  </si>
  <si>
    <t>Lic Economia</t>
  </si>
  <si>
    <t>Lic. Contabilidad</t>
  </si>
  <si>
    <t>Diplomado en Tributacion</t>
  </si>
  <si>
    <t xml:space="preserve">             Como es posible observar a partir de los cuadros adjuntos, sobre la base de un total de 5,444 solicitudes de individuos para 183 capacitaciones pertenecientes a 41 temáticas diversas, de las que se han iniciados 151 acciones de capacitación en el período enero - junio 2025; de las cuales, al término del período, habían concluido 108. En las mismas se incluyen capacitaciones del período específico de análisis (enero - junio) y de periodos anteriores. En términos de personas, iniciaron 4,007 nuevos participantes que fueron admitidos en el proceso. Están en proceso de inicio 1,437 servidores de la administración financiera del Estado. Dado que al inicio de cada capacitación modular, como en el Básico de Técnicas Aduaneras, los Diplomados y Especializaciones, se le permite reponer módulos al participante reprobado en capacitaciones anteriores, a lo que se adicionan las actividades iniciadas en meses previos; tenemos que la cantidad de personas que concluyeron las capacitaciones en el lapso referido es 3,071.</t>
  </si>
  <si>
    <r>
      <t xml:space="preserve">El total de </t>
    </r>
    <r>
      <rPr>
        <b/>
        <sz val="12"/>
        <color theme="1"/>
        <rFont val="Calibri"/>
        <family val="2"/>
      </rPr>
      <t>3,071</t>
    </r>
    <r>
      <rPr>
        <sz val="12"/>
        <color theme="1"/>
        <rFont val="Calibri"/>
        <family val="2"/>
      </rPr>
      <t xml:space="preserve"> participantes que culminaron las capacitaciones, según reportes del SIRECAF. De éstos, 1,861 (60.60%) fueron del Resto del Sector Público; </t>
    </r>
    <r>
      <rPr>
        <b/>
        <sz val="12"/>
        <color theme="1"/>
        <rFont val="Calibri"/>
        <family val="2"/>
      </rPr>
      <t>938</t>
    </r>
    <r>
      <rPr>
        <sz val="12"/>
        <color theme="1"/>
        <rFont val="Calibri"/>
        <family val="2"/>
      </rPr>
      <t xml:space="preserve"> contribuyentes, equivalentes al 30.54%, son del Sector Privado; para los Sectores Público y Privado, fueron el 8.11% (249) y para el Ministerio de Hacienda y Dependencias 23 (0.75%).  En términos de género, el 60.76% pertenecen al sexo femenino (1,866) mientras que para los hombres fue del 39.24% correspondientes a 1</t>
    </r>
    <r>
      <rPr>
        <b/>
        <sz val="12"/>
        <color theme="1"/>
        <rFont val="Calibri"/>
        <family val="2"/>
      </rPr>
      <t>,205</t>
    </r>
    <r>
      <rPr>
        <sz val="12"/>
        <color theme="1"/>
        <rFont val="Calibri"/>
        <family val="2"/>
      </rPr>
      <t xml:space="preserve"> participantes.
</t>
    </r>
  </si>
  <si>
    <r>
      <t xml:space="preserve">De las </t>
    </r>
    <r>
      <rPr>
        <b/>
        <sz val="12"/>
        <color theme="1"/>
        <rFont val="Calibri"/>
        <family val="2"/>
      </rPr>
      <t>108</t>
    </r>
    <r>
      <rPr>
        <sz val="12"/>
        <color theme="1"/>
        <rFont val="Calibri"/>
        <family val="2"/>
      </rPr>
      <t xml:space="preserve"> acciones concluidas, </t>
    </r>
    <r>
      <rPr>
        <b/>
        <sz val="12"/>
        <color theme="1"/>
        <rFont val="Calibri"/>
        <family val="2"/>
      </rPr>
      <t>50.93</t>
    </r>
    <r>
      <rPr>
        <sz val="12"/>
        <color theme="1"/>
        <rFont val="Calibri"/>
        <family val="2"/>
      </rPr>
      <t>% fueron impartidas en la modalidad presencial y el resto (</t>
    </r>
    <r>
      <rPr>
        <b/>
        <sz val="12"/>
        <color theme="1"/>
        <rFont val="Calibri"/>
        <family val="2"/>
      </rPr>
      <t>49.07</t>
    </r>
    <r>
      <rPr>
        <sz val="12"/>
        <color theme="1"/>
        <rFont val="Calibri"/>
        <family val="2"/>
      </rPr>
      <t xml:space="preserve">%) en la modalidad virtual, según reportes del SIRECAF.  De éstas, </t>
    </r>
    <r>
      <rPr>
        <b/>
        <sz val="12"/>
        <color theme="1"/>
        <rFont val="Calibri"/>
        <family val="2"/>
      </rPr>
      <t>35</t>
    </r>
    <r>
      <rPr>
        <sz val="12"/>
        <color theme="1"/>
        <rFont val="Calibri"/>
        <family val="2"/>
      </rPr>
      <t xml:space="preserve"> (</t>
    </r>
    <r>
      <rPr>
        <b/>
        <sz val="12"/>
        <color theme="1"/>
        <rFont val="Calibri"/>
        <family val="2"/>
      </rPr>
      <t>32.41</t>
    </r>
    <r>
      <rPr>
        <sz val="12"/>
        <color theme="1"/>
        <rFont val="Calibri"/>
        <family val="2"/>
      </rPr>
      <t xml:space="preserve">%) fueron destinadas al Sector Público; </t>
    </r>
    <r>
      <rPr>
        <b/>
        <sz val="12"/>
        <color theme="1"/>
        <rFont val="Calibri"/>
        <family val="2"/>
      </rPr>
      <t>69</t>
    </r>
    <r>
      <rPr>
        <sz val="12"/>
        <color theme="1"/>
        <rFont val="Calibri"/>
        <family val="2"/>
      </rPr>
      <t xml:space="preserve"> equivalentes al </t>
    </r>
    <r>
      <rPr>
        <b/>
        <sz val="12"/>
        <color theme="1"/>
        <rFont val="Calibri"/>
        <family val="2"/>
      </rPr>
      <t>63.89</t>
    </r>
    <r>
      <rPr>
        <sz val="12"/>
        <color theme="1"/>
        <rFont val="Calibri"/>
        <family val="2"/>
      </rPr>
      <t xml:space="preserve">%, estuvieron dirigidas al Sector Privado; </t>
    </r>
    <r>
      <rPr>
        <b/>
        <sz val="12"/>
        <color theme="1"/>
        <rFont val="Calibri"/>
        <family val="2"/>
      </rPr>
      <t>3</t>
    </r>
    <r>
      <rPr>
        <sz val="12"/>
        <color theme="1"/>
        <rFont val="Calibri"/>
        <family val="2"/>
      </rPr>
      <t xml:space="preserve"> (</t>
    </r>
    <r>
      <rPr>
        <b/>
        <sz val="12"/>
        <color theme="1"/>
        <rFont val="Calibri"/>
        <family val="2"/>
      </rPr>
      <t>2.78</t>
    </r>
    <r>
      <rPr>
        <sz val="12"/>
        <color theme="1"/>
        <rFont val="Calibri"/>
        <family val="2"/>
      </rPr>
      <t xml:space="preserve">%), fueron dirigidas a los Sectores Público y Privado y </t>
    </r>
    <r>
      <rPr>
        <b/>
        <sz val="12"/>
        <color theme="1"/>
        <rFont val="Calibri"/>
        <family val="2"/>
      </rPr>
      <t>1</t>
    </r>
    <r>
      <rPr>
        <sz val="12"/>
        <color theme="1"/>
        <rFont val="Calibri"/>
        <family val="2"/>
      </rPr>
      <t xml:space="preserve"> (</t>
    </r>
    <r>
      <rPr>
        <b/>
        <sz val="12"/>
        <color theme="1"/>
        <rFont val="Calibri"/>
        <family val="2"/>
      </rPr>
      <t>0.93</t>
    </r>
    <r>
      <rPr>
        <sz val="12"/>
        <color theme="1"/>
        <rFont val="Calibri"/>
        <family val="2"/>
      </rPr>
      <t xml:space="preserve">%) al Ministerio de Hacienda y Dependencias.
</t>
    </r>
  </si>
  <si>
    <r>
      <t xml:space="preserve">                     En los meses analizados, a </t>
    </r>
    <r>
      <rPr>
        <b/>
        <sz val="11"/>
        <rFont val="Calibri"/>
        <family val="2"/>
      </rPr>
      <t>688</t>
    </r>
    <r>
      <rPr>
        <sz val="11"/>
        <rFont val="Calibri"/>
        <family val="2"/>
      </rPr>
      <t xml:space="preserve"> participantes, equivalentes al 100% de los que aprobaron la capacitación, se les emitieron diplomas; correspondientes a cincuenta y cuatro </t>
    </r>
    <r>
      <rPr>
        <b/>
        <sz val="11"/>
        <rFont val="Calibri"/>
        <family val="2"/>
      </rPr>
      <t>(44)</t>
    </r>
    <r>
      <rPr>
        <sz val="11"/>
        <rFont val="Calibri"/>
        <family val="2"/>
      </rPr>
      <t xml:space="preserve"> acciones de capacitación, distribuidas en  los  Cursos: Básico de Técnicas Aduaneras,  Diplomado en Hacienda e Inversión Pública, Diplomado en Planificación y Gestión de Proyectos de Inversión Pública del Estado, la Especialidad Técnica en Control Interno, el Diplomado en Tributación, el Diplomado en Costos de la Producción Pública, el Diplomado de Compras Pùblicas Orientado a Resultados, el Curso de Impuesto Sobre la Renta y el Diplomado en Contabilidad Gubernamental, Especialización en Técnica en Presupuesto Público, Especialización Técnica en Tesorería y Diplomado en Gestión de Biblioteca.
Cabe señalar que, a partir de 2015, se resolutó una modificación curricular en virtud de la cual ahora sólo se titulan los cursos completos, no así los diferentes módulos que los componen.   De hecho, si se expidiesen por cada módulo, tendríamos </t>
    </r>
    <r>
      <rPr>
        <b/>
        <sz val="11"/>
        <rFont val="Calibri"/>
        <family val="2"/>
      </rPr>
      <t xml:space="preserve">3,638 </t>
    </r>
    <r>
      <rPr>
        <sz val="11"/>
        <rFont val="Calibri"/>
        <family val="2"/>
      </rPr>
      <t xml:space="preserve">titulados en este período. (ver cuadro de Egresados por Acción de Capacitación).
</t>
    </r>
  </si>
  <si>
    <t>Enero 2025.</t>
  </si>
  <si>
    <t>Febrero 2025.</t>
  </si>
  <si>
    <t>Marzo 2025.</t>
  </si>
  <si>
    <t>Abril 2025.</t>
  </si>
  <si>
    <t>Mayo 2025.</t>
  </si>
  <si>
    <t>Junio 2025.</t>
  </si>
  <si>
    <t>Visita Koha</t>
  </si>
  <si>
    <t>Contraloria</t>
  </si>
  <si>
    <t>Acumulada al 2do Trimestre (Abril - Junio) 2025</t>
  </si>
  <si>
    <t>Demanda de Capacitación
Acumulada al 2do Trimestre (Abril - Junio) 2025</t>
  </si>
  <si>
    <t>Ministerio de Hacienda
Centro de Capacitación en Política y Gestión Fiscal (CAPGEFI)
Departamento de Investigación y Publicaciones
Participantes Culminados por Modalidad Docente, Programación, Sector y Género, 
Acumulada al 2do Trimestre (Abril - Junio) 2025</t>
  </si>
  <si>
    <t>Ministerio de Hacienda
Centro de Capacitación en Política y Gestión Fiscal (CAPGEFI)
Departamento de Investigación y Publicaciones
Acciones de Capacitación Culminadas por Modalidad Docente, Programación, Sector y Género                                                                                                                                                                                                                                                                              Acumulada al 2do Trimestre (Abril - Junio) 2025</t>
  </si>
  <si>
    <t>Abril - Junio 2025</t>
  </si>
  <si>
    <t>Abril-junio 2025</t>
  </si>
  <si>
    <t>abril-junio 2025</t>
  </si>
  <si>
    <t>Fuente: Registros por el Departamento Académico en el SIRECAF (Sistema de Registro de Capacitación Fiscal del CAPGEFI) (extraídos 02-07-2025).</t>
  </si>
  <si>
    <t>Nota: Información generada por el Departamento Académico en el Departamento de Diseño Curricular y Docente</t>
  </si>
  <si>
    <t>.</t>
  </si>
  <si>
    <t>Nota: Información generada por el Departamento Académico en el Departamento de Admisión de Participantes</t>
  </si>
  <si>
    <t>Fuente: Datos extraídos de las "Solicitudes Realizadas Por Estrategias Educativas" de los Registros del Departamento Académico en el SIRECAF (Sistema de Registro de Capacitación Fiscal del CAPGEFI) (extraídos 02-07-2025)</t>
  </si>
  <si>
    <t>Nota: Información generada por el Departamento Académico en el Departamento de Gestión y Administración Académica</t>
  </si>
  <si>
    <t>Fuente: Registros del Departamento Académico en el SIRECAF (Sistema de Registro de Capacitación Fiscal del CAPGEFI) (extraídos 02-07-2025)</t>
  </si>
  <si>
    <t>Fuente: Registros del Departamento Académico en el SIRECAF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</si>
</sst>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_-;\-* #,##0.00\ _€_-;_-* &quot;-&quot;??\ _€_-;_-@_-"/>
    <numFmt numFmtId="165" formatCode="dd/mm/yyyy;@"/>
    <numFmt numFmtId="166" formatCode="0.000"/>
    <numFmt numFmtId="167" formatCode="_(&quot;RD$&quot;* #,##0.00_);_(&quot;RD$&quot;* \(#,##0.00\);_(&quot;RD$&quot;* &quot;-&quot;??_);_(@_)"/>
  </numFmts>
  <fonts count="13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7.5"/>
      <name val="Arial"/>
      <family val="2"/>
    </font>
    <font>
      <sz val="8"/>
      <color rgb="FF000000"/>
      <name val="Arial"/>
      <family val="2"/>
    </font>
    <font>
      <sz val="8"/>
      <name val="Arial"/>
      <family val="2"/>
    </font>
    <font>
      <b/>
      <sz val="8.5"/>
      <name val="Arial"/>
      <family val="2"/>
    </font>
    <font>
      <b/>
      <sz val="8.5"/>
      <color rgb="FF000000"/>
      <name val="Arial"/>
      <family val="2"/>
    </font>
    <font>
      <b/>
      <sz val="9.5"/>
      <name val="Arial"/>
      <family val="2"/>
    </font>
    <font>
      <sz val="9.5"/>
      <name val="Times New Roman"/>
      <family val="1"/>
    </font>
    <font>
      <sz val="7.5"/>
      <name val="Times New Roman"/>
      <family val="1"/>
    </font>
    <font>
      <vertAlign val="superscript"/>
      <sz val="8"/>
      <name val="Times New Roman"/>
      <family val="1"/>
    </font>
    <font>
      <sz val="8"/>
      <name val="Times New Roman"/>
      <family val="1"/>
    </font>
    <font>
      <sz val="10"/>
      <color rgb="FF000000"/>
      <name val="Times New Roman"/>
      <family val="1"/>
    </font>
    <font>
      <sz val="11"/>
      <color rgb="FF006100"/>
      <name val="Calibri"/>
      <family val="2"/>
      <scheme val="minor"/>
    </font>
    <font>
      <b/>
      <sz val="11"/>
      <color theme="1"/>
      <name val="Calibri"/>
      <family val="2"/>
      <scheme val="minor"/>
    </font>
    <font>
      <sz val="11"/>
      <color theme="0"/>
      <name val="Calibri"/>
      <family val="2"/>
      <scheme val="minor"/>
    </font>
    <font>
      <sz val="11"/>
      <color theme="1"/>
      <name val="Calibri"/>
      <family val="2"/>
    </font>
    <font>
      <sz val="12"/>
      <color theme="1"/>
      <name val="Palatino Linotype"/>
      <family val="1"/>
    </font>
    <font>
      <b/>
      <sz val="12"/>
      <color theme="1"/>
      <name val="Palatino Linotype"/>
      <family val="1"/>
    </font>
    <font>
      <b/>
      <sz val="12"/>
      <color rgb="FF000000"/>
      <name val="Palatino Linotype"/>
      <family val="1"/>
    </font>
    <font>
      <sz val="11"/>
      <color theme="1"/>
      <name val="Arial"/>
      <family val="2"/>
    </font>
    <font>
      <b/>
      <i/>
      <sz val="12"/>
      <color rgb="FF000000"/>
      <name val="Calibri"/>
      <family val="2"/>
    </font>
    <font>
      <b/>
      <i/>
      <sz val="14"/>
      <color rgb="FF000000"/>
      <name val="Calibri"/>
      <family val="2"/>
    </font>
    <font>
      <sz val="11"/>
      <name val="Calibri"/>
      <family val="2"/>
    </font>
    <font>
      <b/>
      <sz val="10"/>
      <color rgb="FF000000"/>
      <name val="Calibri"/>
      <family val="2"/>
    </font>
    <font>
      <b/>
      <i/>
      <sz val="11"/>
      <color rgb="FF000000"/>
      <name val="Calibri"/>
      <family val="2"/>
    </font>
    <font>
      <b/>
      <sz val="11"/>
      <color rgb="FF000000"/>
      <name val="Calibri"/>
      <family val="2"/>
    </font>
    <font>
      <b/>
      <sz val="11"/>
      <name val="Calibri"/>
      <family val="2"/>
    </font>
    <font>
      <sz val="11"/>
      <color rgb="FF000000"/>
      <name val="Calibri"/>
      <family val="2"/>
    </font>
    <font>
      <sz val="9"/>
      <color rgb="FF000000"/>
      <name val="Times New Roman"/>
      <family val="1"/>
    </font>
    <font>
      <sz val="10"/>
      <name val="Times New Roman"/>
      <family val="1"/>
    </font>
    <font>
      <vertAlign val="superscript"/>
      <sz val="8"/>
      <name val="Arial MT"/>
      <family val="2"/>
    </font>
    <font>
      <sz val="8"/>
      <name val="Arial MT"/>
      <family val="2"/>
    </font>
    <font>
      <sz val="10"/>
      <color indexed="8"/>
      <name val="Arial"/>
      <family val="2"/>
    </font>
    <font>
      <b/>
      <sz val="10"/>
      <color rgb="FF000000"/>
      <name val="Times New Roman"/>
      <family val="1"/>
    </font>
    <font>
      <sz val="8"/>
      <color rgb="FF000000"/>
      <name val="Times New Roman"/>
      <family val="1"/>
    </font>
    <font>
      <sz val="14"/>
      <color theme="1"/>
      <name val="Palatino Linotype"/>
      <family val="1"/>
    </font>
    <font>
      <b/>
      <sz val="11"/>
      <color theme="1"/>
      <name val="Calibri"/>
      <family val="2"/>
    </font>
    <font>
      <sz val="12"/>
      <color theme="1"/>
      <name val="Calibri"/>
      <family val="2"/>
    </font>
    <font>
      <sz val="11"/>
      <color rgb="FF000000"/>
      <name val="Calibri"/>
      <family val="2"/>
      <scheme val="minor"/>
    </font>
    <font>
      <b/>
      <sz val="10"/>
      <color rgb="FF000000"/>
      <name val="Arial"/>
      <family val="2"/>
    </font>
    <font>
      <sz val="10"/>
      <color rgb="FF000000"/>
      <name val="Arial"/>
      <family val="2"/>
    </font>
    <font>
      <b/>
      <sz val="10"/>
      <color indexed="8"/>
      <name val="Arial"/>
      <family val="2"/>
    </font>
    <font>
      <b/>
      <sz val="12"/>
      <color indexed="8"/>
      <name val="Arial"/>
      <family val="2"/>
    </font>
    <font>
      <b/>
      <sz val="11"/>
      <color indexed="8"/>
      <name val="Arial"/>
      <family val="2"/>
    </font>
    <font>
      <b/>
      <sz val="9"/>
      <color indexed="8"/>
      <name val="Arial"/>
      <family val="2"/>
    </font>
    <font>
      <sz val="9"/>
      <color indexed="8"/>
      <name val="Arial"/>
      <family val="2"/>
    </font>
    <font>
      <b/>
      <sz val="12"/>
      <color theme="1"/>
      <name val="Calibri"/>
      <family val="2"/>
      <scheme val="minor"/>
    </font>
    <font>
      <b/>
      <sz val="10"/>
      <color theme="1"/>
      <name val="Calibri"/>
      <family val="2"/>
      <scheme val="minor"/>
    </font>
    <font>
      <sz val="12"/>
      <name val="Calibri"/>
      <family val="2"/>
      <scheme val="minor"/>
    </font>
    <font>
      <b/>
      <sz val="12"/>
      <name val="Calibri"/>
      <family val="2"/>
      <scheme val="minor"/>
    </font>
    <font>
      <sz val="9"/>
      <color theme="1"/>
      <name val="Calibri"/>
      <family val="2"/>
      <scheme val="minor"/>
    </font>
    <font>
      <b/>
      <sz val="8"/>
      <color theme="1"/>
      <name val="Calibri"/>
      <family val="2"/>
      <scheme val="minor"/>
    </font>
    <font>
      <sz val="14"/>
      <color theme="1"/>
      <name val="Calibri"/>
      <family val="2"/>
      <scheme val="minor"/>
    </font>
    <font>
      <sz val="11"/>
      <color theme="1"/>
      <name val="Palatino Linotype"/>
      <family val="1"/>
    </font>
    <font>
      <b/>
      <sz val="11"/>
      <color theme="1"/>
      <name val="Palatino Linotype"/>
      <family val="1"/>
    </font>
    <font>
      <sz val="11"/>
      <color rgb="FF006100"/>
      <name val="Palatino Linotype"/>
      <family val="1"/>
    </font>
    <font>
      <sz val="10"/>
      <name val="Palatino Linotype"/>
      <family val="1"/>
    </font>
    <font>
      <sz val="10"/>
      <color theme="1"/>
      <name val="Palatino Linotype"/>
      <family val="1"/>
    </font>
    <font>
      <sz val="16"/>
      <color theme="1"/>
      <name val="Palatino Linotype"/>
      <family val="1"/>
    </font>
    <font>
      <sz val="8"/>
      <color rgb="FF000000"/>
      <name val="Arial MT"/>
      <family val="2"/>
    </font>
    <font>
      <sz val="8"/>
      <name val="Arial MT"/>
    </font>
    <font>
      <sz val="12"/>
      <color rgb="FF000000"/>
      <name val="Times New Roman"/>
      <family val="1"/>
    </font>
    <font>
      <b/>
      <sz val="7.5"/>
      <name val="Calibri"/>
      <family val="2"/>
    </font>
    <font>
      <b/>
      <sz val="9"/>
      <name val="Arial"/>
      <family val="2"/>
    </font>
    <font>
      <b/>
      <sz val="9"/>
      <color rgb="FF000000"/>
      <name val="Arial"/>
      <family val="2"/>
    </font>
    <font>
      <sz val="9"/>
      <name val="Times New Roman"/>
      <family val="1"/>
    </font>
    <font>
      <sz val="9"/>
      <color rgb="FF000000"/>
      <name val="Arial"/>
      <family val="2"/>
    </font>
    <font>
      <sz val="9"/>
      <name val="Arial"/>
      <family val="2"/>
    </font>
    <font>
      <b/>
      <sz val="9"/>
      <color rgb="FF000000"/>
      <name val="Times New Roman"/>
      <family val="1"/>
    </font>
    <font>
      <sz val="11"/>
      <color theme="1"/>
      <name val="Palatino Linotype"/>
      <family val="1"/>
    </font>
    <font>
      <b/>
      <sz val="11"/>
      <color theme="0"/>
      <name val="Calibri"/>
      <family val="2"/>
      <scheme val="minor"/>
    </font>
    <font>
      <sz val="11"/>
      <name val="Palatino Linotype"/>
      <family val="1"/>
    </font>
    <font>
      <sz val="8"/>
      <color theme="1"/>
      <name val="Palatino Linotype"/>
      <family val="1"/>
    </font>
    <font>
      <b/>
      <sz val="11"/>
      <name val="Palatino Linotype"/>
      <family val="1"/>
    </font>
    <font>
      <sz val="9"/>
      <color theme="1"/>
      <name val="Arial"/>
      <family val="2"/>
    </font>
    <font>
      <b/>
      <sz val="9"/>
      <color theme="1"/>
      <name val="Arial"/>
      <family val="2"/>
    </font>
    <font>
      <b/>
      <sz val="14"/>
      <color theme="1"/>
      <name val="Calibri"/>
      <family val="2"/>
      <scheme val="minor"/>
    </font>
    <font>
      <b/>
      <sz val="16"/>
      <color theme="1"/>
      <name val="Calibri"/>
      <family val="2"/>
      <scheme val="minor"/>
    </font>
    <font>
      <b/>
      <sz val="18"/>
      <color theme="1"/>
      <name val="Calibri"/>
      <family val="2"/>
      <scheme val="minor"/>
    </font>
    <font>
      <sz val="11"/>
      <color theme="1"/>
      <name val="Calibri"/>
      <family val="2"/>
    </font>
    <font>
      <sz val="9"/>
      <color rgb="FF000000"/>
      <name val="Calibri"/>
      <family val="2"/>
    </font>
    <font>
      <sz val="6"/>
      <color rgb="FF000000"/>
      <name val="Calibri"/>
      <family val="2"/>
    </font>
    <font>
      <sz val="8"/>
      <color rgb="FF000000"/>
      <name val="Calibri"/>
      <family val="2"/>
    </font>
    <font>
      <sz val="10"/>
      <color rgb="FF000000"/>
      <name val="Calibri"/>
      <family val="2"/>
    </font>
    <font>
      <b/>
      <sz val="22"/>
      <color indexed="8"/>
      <name val="English111 Vivace BT"/>
    </font>
    <font>
      <b/>
      <sz val="20"/>
      <color theme="1"/>
      <name val="Calibri"/>
      <family val="2"/>
    </font>
    <font>
      <b/>
      <sz val="20"/>
      <name val="Calibri"/>
      <family val="2"/>
    </font>
    <font>
      <b/>
      <sz val="12"/>
      <name val="Calibri"/>
      <family val="2"/>
    </font>
    <font>
      <b/>
      <sz val="22"/>
      <color theme="1"/>
      <name val="Calibri"/>
      <family val="2"/>
      <scheme val="minor"/>
    </font>
    <font>
      <sz val="10"/>
      <color theme="1"/>
      <name val="Times New Roman"/>
      <family val="1"/>
    </font>
    <font>
      <b/>
      <sz val="16"/>
      <color theme="1"/>
      <name val="Palatino Linotype"/>
      <family val="1"/>
    </font>
    <font>
      <sz val="9.5"/>
      <name val="Times New Roman"/>
      <family val="1"/>
    </font>
    <font>
      <b/>
      <sz val="11"/>
      <color theme="0"/>
      <name val="Calibri"/>
      <family val="2"/>
    </font>
    <font>
      <sz val="11"/>
      <color theme="0"/>
      <name val="Calibri"/>
      <family val="2"/>
    </font>
    <font>
      <sz val="6"/>
      <name val="Calibri"/>
      <family val="2"/>
    </font>
    <font>
      <sz val="6"/>
      <color theme="1"/>
      <name val="Calibri"/>
      <family val="2"/>
    </font>
    <font>
      <b/>
      <sz val="10"/>
      <color theme="0"/>
      <name val="Arial"/>
      <family val="2"/>
    </font>
    <font>
      <sz val="10"/>
      <color rgb="FF000000"/>
      <name val="Calibri"/>
      <family val="2"/>
      <scheme val="minor"/>
    </font>
    <font>
      <b/>
      <sz val="10"/>
      <color rgb="FF000000"/>
      <name val="Calibri"/>
      <family val="2"/>
      <scheme val="minor"/>
    </font>
    <font>
      <b/>
      <sz val="9"/>
      <color theme="0"/>
      <name val="Arial"/>
      <family val="2"/>
    </font>
    <font>
      <sz val="9"/>
      <color theme="0"/>
      <name val="Arial"/>
      <family val="2"/>
    </font>
    <font>
      <b/>
      <sz val="9"/>
      <color theme="0"/>
      <name val="Calibri"/>
      <family val="2"/>
    </font>
    <font>
      <b/>
      <sz val="11"/>
      <name val="Calibri"/>
      <family val="2"/>
      <scheme val="minor"/>
    </font>
    <font>
      <sz val="11"/>
      <name val="Calibri"/>
      <family val="2"/>
      <scheme val="minor"/>
    </font>
    <font>
      <sz val="7"/>
      <color rgb="FF595959"/>
      <name val="Calibri"/>
      <family val="2"/>
    </font>
    <font>
      <sz val="11"/>
      <name val="Palatino Linotype"/>
      <family val="1"/>
    </font>
    <font>
      <sz val="12"/>
      <color theme="1"/>
      <name val="Calibri"/>
      <family val="2"/>
      <scheme val="minor"/>
    </font>
    <font>
      <b/>
      <vertAlign val="superscript"/>
      <sz val="14"/>
      <name val="Cambria"/>
      <family val="1"/>
    </font>
    <font>
      <b/>
      <sz val="12"/>
      <color theme="1"/>
      <name val="Calibri"/>
      <family val="2"/>
    </font>
    <font>
      <b/>
      <sz val="10"/>
      <name val="Arial"/>
      <family val="2"/>
    </font>
    <font>
      <b/>
      <sz val="11"/>
      <name val="Times New Roman"/>
      <family val="1"/>
    </font>
    <font>
      <b/>
      <sz val="10"/>
      <color theme="0"/>
      <name val="Times New Roman"/>
      <family val="1"/>
    </font>
    <font>
      <b/>
      <sz val="9.5"/>
      <name val="Times New Roman"/>
      <family val="1"/>
    </font>
    <font>
      <sz val="11"/>
      <color rgb="FF000000"/>
      <name val="Times New Roman"/>
      <family val="1"/>
    </font>
    <font>
      <b/>
      <sz val="8"/>
      <name val="Arial"/>
      <family val="2"/>
    </font>
    <font>
      <sz val="8"/>
      <name val="Times New Roman"/>
      <family val="2"/>
    </font>
    <font>
      <sz val="7.5"/>
      <name val="Times New Roman"/>
      <family val="1"/>
    </font>
    <font>
      <b/>
      <sz val="10"/>
      <name val="Calibri"/>
      <family val="2"/>
      <scheme val="minor"/>
    </font>
    <font>
      <sz val="10"/>
      <name val="Calibri"/>
      <family val="2"/>
      <scheme val="minor"/>
    </font>
    <font>
      <b/>
      <sz val="10"/>
      <color theme="1"/>
      <name val="Times New Roman"/>
      <charset val="204"/>
    </font>
    <font>
      <sz val="12"/>
      <color rgb="FF000000"/>
      <name val="Calibri"/>
      <family val="2"/>
    </font>
  </fonts>
  <fills count="16">
    <fill>
      <patternFill patternType="none"/>
    </fill>
    <fill>
      <patternFill patternType="gray125"/>
    </fill>
    <fill>
      <patternFill patternType="solid">
        <fgColor rgb="FFC0C0C0"/>
      </patternFill>
    </fill>
    <fill>
      <patternFill patternType="solid">
        <fgColor rgb="FF808080"/>
      </patternFill>
    </fill>
    <fill>
      <patternFill patternType="solid">
        <fgColor rgb="FFC6EFCE"/>
      </patternFill>
    </fill>
    <fill>
      <patternFill patternType="solid">
        <fgColor theme="9"/>
      </patternFill>
    </fill>
    <fill>
      <patternFill patternType="solid">
        <fgColor theme="0"/>
        <bgColor theme="0"/>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1E497C"/>
        <bgColor indexed="64"/>
      </patternFill>
    </fill>
  </fills>
  <borders count="7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style="medium">
        <color indexed="64"/>
      </top>
      <bottom style="medium">
        <color indexed="64"/>
      </bottom>
      <diagonal/>
    </border>
    <border>
      <left style="medium">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diagonal/>
    </border>
    <border>
      <left/>
      <right/>
      <top style="thin">
        <color rgb="FF000000"/>
      </top>
      <bottom/>
      <diagonal/>
    </border>
    <border>
      <left/>
      <right/>
      <top style="thin">
        <color indexed="64"/>
      </top>
      <bottom style="thin">
        <color theme="0"/>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rgb="FF000000"/>
      </right>
      <top/>
      <bottom style="thin">
        <color rgb="FF000000"/>
      </bottom>
      <diagonal/>
    </border>
    <border>
      <left/>
      <right/>
      <top style="thin">
        <color indexed="64"/>
      </top>
      <bottom style="thin">
        <color rgb="FF000000"/>
      </bottom>
      <diagonal/>
    </border>
    <border>
      <left style="thin">
        <color rgb="FF000000"/>
      </left>
      <right style="thin">
        <color rgb="FF000000"/>
      </right>
      <top/>
      <bottom/>
      <diagonal/>
    </border>
    <border>
      <left style="thin">
        <color theme="0"/>
      </left>
      <right style="thin">
        <color theme="0"/>
      </right>
      <top style="thin">
        <color theme="0"/>
      </top>
      <bottom style="thin">
        <color theme="0"/>
      </bottom>
      <diagonal/>
    </border>
    <border>
      <left style="thin">
        <color rgb="FF999999"/>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s>
  <cellStyleXfs count="24">
    <xf numFmtId="0" fontId="0" fillId="0" borderId="0"/>
    <xf numFmtId="43" fontId="23" fillId="0" borderId="0" applyFont="0" applyFill="0" applyBorder="0" applyAlignment="0" applyProtection="0"/>
    <xf numFmtId="9" fontId="23" fillId="0" borderId="0" applyFont="0" applyFill="0" applyBorder="0" applyAlignment="0" applyProtection="0"/>
    <xf numFmtId="0" fontId="24" fillId="4" borderId="0" applyNumberFormat="0" applyBorder="0" applyAlignment="0" applyProtection="0"/>
    <xf numFmtId="0" fontId="26" fillId="5" borderId="0" applyNumberFormat="0" applyBorder="0" applyAlignment="0" applyProtection="0"/>
    <xf numFmtId="0" fontId="27" fillId="0" borderId="0"/>
    <xf numFmtId="0" fontId="23" fillId="0" borderId="0"/>
    <xf numFmtId="0" fontId="23" fillId="0" borderId="0"/>
    <xf numFmtId="0" fontId="23" fillId="0" borderId="0"/>
    <xf numFmtId="0" fontId="44" fillId="0" borderId="0">
      <alignment vertical="top"/>
    </xf>
    <xf numFmtId="43" fontId="23" fillId="0" borderId="0" applyFont="0" applyFill="0" applyBorder="0" applyAlignment="0" applyProtection="0"/>
    <xf numFmtId="43" fontId="27" fillId="0" borderId="0" applyFont="0" applyFill="0" applyBorder="0" applyAlignment="0" applyProtection="0"/>
    <xf numFmtId="0" fontId="12" fillId="0" borderId="0"/>
    <xf numFmtId="43" fontId="12" fillId="0" borderId="0" applyFont="0" applyFill="0" applyBorder="0" applyAlignment="0" applyProtection="0"/>
    <xf numFmtId="0" fontId="27" fillId="0" borderId="0"/>
    <xf numFmtId="0" fontId="12" fillId="0" borderId="0"/>
    <xf numFmtId="167" fontId="12" fillId="0" borderId="0" applyFont="0" applyFill="0" applyBorder="0" applyAlignment="0" applyProtection="0"/>
    <xf numFmtId="43" fontId="27" fillId="0" borderId="0" applyFont="0" applyFill="0" applyBorder="0" applyAlignment="0" applyProtection="0"/>
    <xf numFmtId="0" fontId="27" fillId="0" borderId="0"/>
    <xf numFmtId="9" fontId="12" fillId="0" borderId="0" applyFont="0" applyFill="0" applyBorder="0" applyAlignment="0" applyProtection="0"/>
    <xf numFmtId="0" fontId="11" fillId="0" borderId="0"/>
    <xf numFmtId="0" fontId="10" fillId="0" borderId="0"/>
    <xf numFmtId="0" fontId="91" fillId="0" borderId="0"/>
    <xf numFmtId="0" fontId="5" fillId="0" borderId="0"/>
  </cellStyleXfs>
  <cellXfs count="647">
    <xf numFmtId="0" fontId="0" fillId="0" borderId="0" xfId="0" applyAlignment="1">
      <alignment horizontal="left" vertical="top"/>
    </xf>
    <xf numFmtId="0" fontId="13" fillId="2" borderId="1" xfId="0" applyFont="1" applyFill="1" applyBorder="1" applyAlignment="1">
      <alignment horizontal="center" vertical="center" wrapText="1"/>
    </xf>
    <xf numFmtId="0" fontId="27" fillId="0" borderId="0" xfId="5"/>
    <xf numFmtId="0" fontId="27" fillId="0" borderId="0" xfId="5" applyAlignment="1">
      <alignment horizontal="justify" vertical="justify"/>
    </xf>
    <xf numFmtId="166" fontId="27" fillId="0" borderId="0" xfId="5" applyNumberFormat="1"/>
    <xf numFmtId="0" fontId="27" fillId="0" borderId="8" xfId="5" applyBorder="1"/>
    <xf numFmtId="0" fontId="27" fillId="0" borderId="7" xfId="5" applyBorder="1" applyAlignment="1">
      <alignment horizontal="center"/>
    </xf>
    <xf numFmtId="0" fontId="27" fillId="0" borderId="7" xfId="5" applyBorder="1"/>
    <xf numFmtId="3" fontId="27" fillId="0" borderId="7" xfId="5" applyNumberFormat="1" applyBorder="1" applyAlignment="1">
      <alignment horizontal="center"/>
    </xf>
    <xf numFmtId="0" fontId="23" fillId="0" borderId="0" xfId="6" applyAlignment="1">
      <alignment horizontal="left" vertical="top"/>
    </xf>
    <xf numFmtId="0" fontId="23" fillId="0" borderId="0" xfId="6" applyAlignment="1">
      <alignment horizontal="left" vertical="top" wrapText="1" indent="38"/>
    </xf>
    <xf numFmtId="0" fontId="23" fillId="0" borderId="0" xfId="8" applyAlignment="1">
      <alignment horizontal="left" vertical="top"/>
    </xf>
    <xf numFmtId="0" fontId="41" fillId="0" borderId="0" xfId="7" applyFont="1" applyAlignment="1">
      <alignment vertical="center" wrapText="1"/>
    </xf>
    <xf numFmtId="0" fontId="23" fillId="0" borderId="0" xfId="0" applyFont="1" applyAlignment="1">
      <alignment horizontal="left" vertical="top"/>
    </xf>
    <xf numFmtId="10" fontId="0" fillId="0" borderId="0" xfId="2" applyNumberFormat="1" applyFont="1" applyFill="1" applyBorder="1" applyAlignment="1">
      <alignment horizontal="left" vertical="top"/>
    </xf>
    <xf numFmtId="0" fontId="44" fillId="0" borderId="0" xfId="9">
      <alignment vertical="top"/>
    </xf>
    <xf numFmtId="0" fontId="12" fillId="0" borderId="0" xfId="12"/>
    <xf numFmtId="0" fontId="63" fillId="0" borderId="0" xfId="12" applyFont="1"/>
    <xf numFmtId="0" fontId="25" fillId="7" borderId="0" xfId="12" applyFont="1" applyFill="1" applyAlignment="1">
      <alignment wrapText="1"/>
    </xf>
    <xf numFmtId="0" fontId="58" fillId="7" borderId="0" xfId="12" applyFont="1" applyFill="1"/>
    <xf numFmtId="0" fontId="58" fillId="7" borderId="0" xfId="12" applyFont="1" applyFill="1" applyAlignment="1">
      <alignment wrapText="1"/>
    </xf>
    <xf numFmtId="0" fontId="58" fillId="7" borderId="0" xfId="12" applyFont="1" applyFill="1" applyAlignment="1">
      <alignment horizontal="center" wrapText="1"/>
    </xf>
    <xf numFmtId="0" fontId="12" fillId="0" borderId="0" xfId="15"/>
    <xf numFmtId="0" fontId="64" fillId="0" borderId="0" xfId="15" applyFont="1"/>
    <xf numFmtId="0" fontId="12" fillId="0" borderId="0" xfId="15" applyAlignment="1">
      <alignment horizontal="center"/>
    </xf>
    <xf numFmtId="43" fontId="12" fillId="0" borderId="0" xfId="17" applyFont="1" applyBorder="1"/>
    <xf numFmtId="0" fontId="12" fillId="0" borderId="0" xfId="15" applyAlignment="1">
      <alignment wrapText="1"/>
    </xf>
    <xf numFmtId="0" fontId="65" fillId="0" borderId="0" xfId="12" applyFont="1" applyAlignment="1">
      <alignment horizontal="center"/>
    </xf>
    <xf numFmtId="10" fontId="65" fillId="0" borderId="0" xfId="12" applyNumberFormat="1" applyFont="1" applyAlignment="1">
      <alignment horizontal="center"/>
    </xf>
    <xf numFmtId="0" fontId="26" fillId="5" borderId="0" xfId="4" applyAlignment="1">
      <alignment horizontal="center"/>
    </xf>
    <xf numFmtId="10" fontId="26" fillId="5" borderId="0" xfId="4" applyNumberFormat="1" applyAlignment="1">
      <alignment horizontal="center"/>
    </xf>
    <xf numFmtId="0" fontId="65" fillId="0" borderId="0" xfId="12" applyFont="1"/>
    <xf numFmtId="0" fontId="12" fillId="0" borderId="0" xfId="12" applyAlignment="1">
      <alignment horizontal="left"/>
    </xf>
    <xf numFmtId="0" fontId="12" fillId="0" borderId="0" xfId="12" applyAlignment="1">
      <alignment horizontal="center"/>
    </xf>
    <xf numFmtId="9" fontId="66" fillId="0" borderId="0" xfId="19" applyFont="1" applyAlignment="1">
      <alignment horizontal="center"/>
    </xf>
    <xf numFmtId="0" fontId="26" fillId="5" borderId="0" xfId="12" applyFont="1" applyFill="1" applyAlignment="1">
      <alignment horizontal="center"/>
    </xf>
    <xf numFmtId="9" fontId="26" fillId="5" borderId="0" xfId="12" applyNumberFormat="1" applyFont="1" applyFill="1" applyAlignment="1">
      <alignment horizontal="center"/>
    </xf>
    <xf numFmtId="0" fontId="67" fillId="0" borderId="0" xfId="3" applyFont="1" applyFill="1" applyAlignment="1">
      <alignment horizontal="center"/>
    </xf>
    <xf numFmtId="10" fontId="67" fillId="0" borderId="0" xfId="3" applyNumberFormat="1" applyFont="1" applyFill="1" applyAlignment="1">
      <alignment horizontal="center"/>
    </xf>
    <xf numFmtId="0" fontId="65" fillId="0" borderId="47" xfId="12" applyFont="1" applyBorder="1" applyAlignment="1">
      <alignment horizontal="center"/>
    </xf>
    <xf numFmtId="0" fontId="67" fillId="0" borderId="0" xfId="3" applyFont="1" applyFill="1" applyBorder="1" applyAlignment="1">
      <alignment horizontal="center"/>
    </xf>
    <xf numFmtId="10" fontId="67" fillId="0" borderId="0" xfId="3" applyNumberFormat="1" applyFont="1" applyFill="1" applyBorder="1" applyAlignment="1">
      <alignment horizontal="center"/>
    </xf>
    <xf numFmtId="0" fontId="69" fillId="0" borderId="0" xfId="12" applyFont="1" applyAlignment="1">
      <alignment horizontal="center" vertical="center"/>
    </xf>
    <xf numFmtId="0" fontId="65" fillId="0" borderId="0" xfId="12" applyFont="1" applyAlignment="1">
      <alignment horizontal="center" vertical="center"/>
    </xf>
    <xf numFmtId="0" fontId="65" fillId="0" borderId="0" xfId="12" applyFont="1" applyAlignment="1">
      <alignment horizontal="center" vertical="center" wrapText="1"/>
    </xf>
    <xf numFmtId="0" fontId="56" fillId="0" borderId="0" xfId="9" applyFont="1" applyAlignment="1">
      <alignment horizontal="center" vertical="top" wrapText="1"/>
    </xf>
    <xf numFmtId="0" fontId="56" fillId="0" borderId="0" xfId="9" applyFont="1" applyAlignment="1">
      <alignment horizontal="left" vertical="top" wrapText="1" readingOrder="1"/>
    </xf>
    <xf numFmtId="0" fontId="55" fillId="0" borderId="0" xfId="9" applyFont="1" applyAlignment="1">
      <alignment horizontal="center" vertical="top" wrapText="1" readingOrder="1"/>
    </xf>
    <xf numFmtId="0" fontId="56" fillId="0" borderId="0" xfId="9" applyFont="1" applyAlignment="1">
      <alignment horizontal="left" vertical="top" wrapText="1"/>
    </xf>
    <xf numFmtId="1" fontId="71" fillId="0" borderId="1" xfId="0" applyNumberFormat="1" applyFont="1" applyBorder="1" applyAlignment="1">
      <alignment horizontal="center" vertical="center" shrinkToFit="1"/>
    </xf>
    <xf numFmtId="0" fontId="72" fillId="0" borderId="1" xfId="0" applyFont="1" applyBorder="1" applyAlignment="1">
      <alignment horizontal="center" vertical="center" wrapText="1"/>
    </xf>
    <xf numFmtId="0" fontId="73" fillId="0" borderId="0" xfId="0" applyFont="1" applyAlignment="1">
      <alignment vertical="center"/>
    </xf>
    <xf numFmtId="0" fontId="11" fillId="0" borderId="0" xfId="20" applyAlignment="1">
      <alignment horizontal="center" vertical="center"/>
    </xf>
    <xf numFmtId="0" fontId="23" fillId="0" borderId="0" xfId="6" applyAlignment="1">
      <alignment vertical="top" wrapText="1"/>
    </xf>
    <xf numFmtId="0" fontId="40" fillId="0" borderId="0" xfId="7" applyFont="1" applyAlignment="1">
      <alignment vertical="top"/>
    </xf>
    <xf numFmtId="0" fontId="13" fillId="0" borderId="48" xfId="6" applyFont="1" applyBorder="1" applyAlignment="1">
      <alignment vertical="top" wrapText="1"/>
    </xf>
    <xf numFmtId="0" fontId="57" fillId="0" borderId="0" xfId="9" applyFont="1" applyAlignment="1">
      <alignment vertical="top" wrapText="1" readingOrder="1"/>
    </xf>
    <xf numFmtId="0" fontId="44" fillId="0" borderId="0" xfId="9" applyAlignment="1">
      <alignment vertical="top" wrapText="1"/>
    </xf>
    <xf numFmtId="0" fontId="44" fillId="0" borderId="0" xfId="9" applyAlignment="1">
      <alignment horizontal="center" vertical="top" wrapText="1"/>
    </xf>
    <xf numFmtId="0" fontId="57" fillId="0" borderId="0" xfId="9" applyFont="1" applyAlignment="1">
      <alignment horizontal="center" vertical="top"/>
    </xf>
    <xf numFmtId="0" fontId="57" fillId="0" borderId="0" xfId="9" applyFont="1">
      <alignment vertical="top"/>
    </xf>
    <xf numFmtId="0" fontId="55" fillId="0" borderId="0" xfId="9" applyFont="1" applyAlignment="1">
      <alignment vertical="top" wrapText="1" readingOrder="1"/>
    </xf>
    <xf numFmtId="0" fontId="44" fillId="0" borderId="0" xfId="9" applyAlignment="1">
      <alignment horizontal="center" vertical="center" wrapText="1"/>
    </xf>
    <xf numFmtId="0" fontId="56" fillId="0" borderId="12" xfId="9" applyFont="1" applyBorder="1" applyAlignment="1">
      <alignment horizontal="center" vertical="center" wrapText="1" readingOrder="1"/>
    </xf>
    <xf numFmtId="0" fontId="56" fillId="0" borderId="12" xfId="9" applyFont="1" applyBorder="1" applyAlignment="1">
      <alignment horizontal="center" vertical="center" wrapText="1"/>
    </xf>
    <xf numFmtId="0" fontId="0" fillId="0" borderId="7" xfId="0" applyBorder="1" applyAlignment="1">
      <alignment horizontal="center" vertical="center"/>
    </xf>
    <xf numFmtId="0" fontId="23" fillId="0" borderId="1" xfId="8" applyBorder="1" applyAlignment="1">
      <alignment horizontal="left" vertical="center" wrapText="1"/>
    </xf>
    <xf numFmtId="0" fontId="15" fillId="0" borderId="2" xfId="8" applyFont="1" applyBorder="1" applyAlignment="1">
      <alignment horizontal="center" vertical="center" wrapText="1"/>
    </xf>
    <xf numFmtId="1" fontId="14" fillId="0" borderId="51" xfId="8" applyNumberFormat="1" applyFont="1" applyBorder="1" applyAlignment="1">
      <alignment horizontal="center" vertical="center" shrinkToFit="1"/>
    </xf>
    <xf numFmtId="0" fontId="75" fillId="2" borderId="2" xfId="8" applyFont="1" applyFill="1" applyBorder="1" applyAlignment="1">
      <alignment horizontal="center" vertical="center" wrapText="1"/>
    </xf>
    <xf numFmtId="0" fontId="75" fillId="2" borderId="50" xfId="8" applyFont="1" applyFill="1" applyBorder="1" applyAlignment="1">
      <alignment horizontal="center" vertical="center" wrapText="1"/>
    </xf>
    <xf numFmtId="0" fontId="23" fillId="0" borderId="0" xfId="8" applyAlignment="1">
      <alignment horizontal="left"/>
    </xf>
    <xf numFmtId="0" fontId="50" fillId="0" borderId="0" xfId="0" applyFont="1" applyAlignment="1">
      <alignment horizontal="center" vertical="center" wrapText="1"/>
    </xf>
    <xf numFmtId="0" fontId="0" fillId="0" borderId="7" xfId="0" applyBorder="1" applyAlignment="1">
      <alignment horizontal="center" vertical="top"/>
    </xf>
    <xf numFmtId="0" fontId="53" fillId="0" borderId="0" xfId="9" applyFont="1" applyAlignment="1">
      <alignment horizontal="center" vertical="top" wrapText="1" readingOrder="1"/>
    </xf>
    <xf numFmtId="3" fontId="57" fillId="0" borderId="0" xfId="9" applyNumberFormat="1" applyFont="1" applyAlignment="1">
      <alignment horizontal="right" vertical="top" wrapText="1"/>
    </xf>
    <xf numFmtId="0" fontId="73" fillId="0" borderId="0" xfId="0" applyFont="1" applyAlignment="1">
      <alignment horizontal="center" vertical="center"/>
    </xf>
    <xf numFmtId="0" fontId="0" fillId="0" borderId="0" xfId="0" applyAlignment="1">
      <alignment horizontal="center" vertical="top"/>
    </xf>
    <xf numFmtId="10" fontId="82" fillId="10" borderId="0" xfId="0" applyNumberFormat="1" applyFont="1" applyFill="1" applyAlignment="1">
      <alignment horizontal="center"/>
    </xf>
    <xf numFmtId="0" fontId="81" fillId="0" borderId="0" xfId="4" applyFont="1" applyFill="1" applyAlignment="1">
      <alignment horizontal="center"/>
    </xf>
    <xf numFmtId="0" fontId="83" fillId="0" borderId="0" xfId="4" applyFont="1" applyFill="1" applyAlignment="1">
      <alignment horizontal="center"/>
    </xf>
    <xf numFmtId="0" fontId="26" fillId="10" borderId="0" xfId="0" applyFont="1" applyFill="1" applyAlignment="1">
      <alignment horizontal="center"/>
    </xf>
    <xf numFmtId="9" fontId="26" fillId="10" borderId="0" xfId="0" applyNumberFormat="1" applyFont="1" applyFill="1" applyAlignment="1">
      <alignment horizontal="center"/>
    </xf>
    <xf numFmtId="0" fontId="84" fillId="0" borderId="0" xfId="12" applyFont="1" applyAlignment="1">
      <alignment horizontal="left"/>
    </xf>
    <xf numFmtId="0" fontId="83" fillId="0" borderId="0" xfId="3" applyFont="1" applyFill="1" applyAlignment="1">
      <alignment horizontal="left"/>
    </xf>
    <xf numFmtId="0" fontId="83" fillId="0" borderId="0" xfId="3" applyFont="1" applyFill="1" applyAlignment="1">
      <alignment horizontal="center"/>
    </xf>
    <xf numFmtId="9" fontId="66" fillId="0" borderId="0" xfId="12" applyNumberFormat="1" applyFont="1" applyAlignment="1">
      <alignment horizontal="center"/>
    </xf>
    <xf numFmtId="10" fontId="66" fillId="0" borderId="0" xfId="12" applyNumberFormat="1" applyFont="1" applyAlignment="1">
      <alignment horizontal="center"/>
    </xf>
    <xf numFmtId="10" fontId="66" fillId="0" borderId="47" xfId="12" applyNumberFormat="1" applyFont="1" applyBorder="1" applyAlignment="1">
      <alignment horizontal="center"/>
    </xf>
    <xf numFmtId="9" fontId="85" fillId="0" borderId="0" xfId="3" applyNumberFormat="1" applyFont="1" applyFill="1" applyAlignment="1">
      <alignment horizontal="center"/>
    </xf>
    <xf numFmtId="0" fontId="53" fillId="0" borderId="0" xfId="9" applyFont="1" applyAlignment="1">
      <alignment vertical="top" wrapText="1" readingOrder="1"/>
    </xf>
    <xf numFmtId="0" fontId="10" fillId="0" borderId="0" xfId="21"/>
    <xf numFmtId="0" fontId="86" fillId="0" borderId="0" xfId="21" applyFont="1" applyAlignment="1">
      <alignment horizontal="center" vertical="center" wrapText="1"/>
    </xf>
    <xf numFmtId="0" fontId="56" fillId="0" borderId="0" xfId="9" applyFont="1" applyAlignment="1">
      <alignment vertical="top" wrapText="1"/>
    </xf>
    <xf numFmtId="0" fontId="10" fillId="0" borderId="0" xfId="21" applyAlignment="1">
      <alignment horizontal="center" vertical="center" wrapText="1"/>
    </xf>
    <xf numFmtId="0" fontId="57" fillId="0" borderId="15" xfId="9" applyFont="1" applyBorder="1" applyAlignment="1">
      <alignment horizontal="center" vertical="top"/>
    </xf>
    <xf numFmtId="0" fontId="86" fillId="0" borderId="15" xfId="21" applyFont="1" applyBorder="1"/>
    <xf numFmtId="0" fontId="57" fillId="0" borderId="15" xfId="9" applyFont="1" applyBorder="1">
      <alignment vertical="top"/>
    </xf>
    <xf numFmtId="0" fontId="44" fillId="0" borderId="0" xfId="9" applyAlignment="1"/>
    <xf numFmtId="3" fontId="57" fillId="0" borderId="0" xfId="9" applyNumberFormat="1" applyFont="1" applyAlignment="1">
      <alignment horizontal="center" vertical="center" wrapText="1"/>
    </xf>
    <xf numFmtId="0" fontId="57" fillId="0" borderId="0" xfId="9" applyFont="1" applyAlignment="1">
      <alignment vertical="center" wrapText="1"/>
    </xf>
    <xf numFmtId="0" fontId="57" fillId="0" borderId="0" xfId="9" applyFont="1" applyAlignment="1">
      <alignment horizontal="center" vertical="center" wrapText="1"/>
    </xf>
    <xf numFmtId="0" fontId="86" fillId="0" borderId="0" xfId="21" applyFont="1" applyAlignment="1">
      <alignment horizontal="center" vertical="center"/>
    </xf>
    <xf numFmtId="0" fontId="57" fillId="0" borderId="0" xfId="9" applyFont="1" applyAlignment="1">
      <alignment vertical="center" wrapText="1" readingOrder="1"/>
    </xf>
    <xf numFmtId="0" fontId="10" fillId="0" borderId="0" xfId="21" applyAlignment="1">
      <alignment vertical="center"/>
    </xf>
    <xf numFmtId="0" fontId="44" fillId="0" borderId="0" xfId="9" applyAlignment="1">
      <alignment vertical="center"/>
    </xf>
    <xf numFmtId="0" fontId="57" fillId="0" borderId="0" xfId="9" applyFont="1" applyAlignment="1">
      <alignment horizontal="center" vertical="center"/>
    </xf>
    <xf numFmtId="0" fontId="56" fillId="0" borderId="0" xfId="9" applyFont="1" applyAlignment="1">
      <alignment horizontal="center" vertical="center" wrapText="1" readingOrder="1"/>
    </xf>
    <xf numFmtId="0" fontId="56" fillId="0" borderId="0" xfId="9" applyFont="1" applyAlignment="1">
      <alignment horizontal="center" vertical="center"/>
    </xf>
    <xf numFmtId="0" fontId="78" fillId="0" borderId="0" xfId="21" applyFont="1" applyAlignment="1">
      <alignment vertical="top"/>
    </xf>
    <xf numFmtId="0" fontId="44" fillId="0" borderId="0" xfId="9" applyAlignment="1">
      <alignment horizontal="center" vertical="top"/>
    </xf>
    <xf numFmtId="0" fontId="53" fillId="0" borderId="0" xfId="9" applyFont="1" applyAlignment="1">
      <alignment horizontal="center" vertical="top"/>
    </xf>
    <xf numFmtId="3" fontId="57" fillId="0" borderId="0" xfId="9" applyNumberFormat="1" applyFont="1" applyAlignment="1">
      <alignment horizontal="center" vertical="center"/>
    </xf>
    <xf numFmtId="0" fontId="57" fillId="0" borderId="0" xfId="9" applyFont="1" applyAlignment="1">
      <alignment vertical="center"/>
    </xf>
    <xf numFmtId="0" fontId="91" fillId="0" borderId="0" xfId="22"/>
    <xf numFmtId="0" fontId="92" fillId="0" borderId="58" xfId="22" applyFont="1" applyBorder="1" applyAlignment="1">
      <alignment wrapText="1"/>
    </xf>
    <xf numFmtId="0" fontId="92" fillId="0" borderId="58" xfId="22" applyFont="1" applyBorder="1" applyAlignment="1">
      <alignment vertical="center"/>
    </xf>
    <xf numFmtId="0" fontId="93" fillId="0" borderId="4" xfId="22" applyFont="1" applyBorder="1" applyAlignment="1">
      <alignment wrapText="1"/>
    </xf>
    <xf numFmtId="3" fontId="92" fillId="0" borderId="4" xfId="22" applyNumberFormat="1" applyFont="1" applyBorder="1" applyAlignment="1">
      <alignment vertical="center"/>
    </xf>
    <xf numFmtId="2" fontId="91" fillId="0" borderId="0" xfId="22" applyNumberFormat="1"/>
    <xf numFmtId="0" fontId="91" fillId="0" borderId="0" xfId="22" applyAlignment="1">
      <alignment horizontal="center"/>
    </xf>
    <xf numFmtId="3" fontId="91" fillId="0" borderId="0" xfId="22" applyNumberFormat="1"/>
    <xf numFmtId="166" fontId="91" fillId="0" borderId="0" xfId="22" applyNumberFormat="1"/>
    <xf numFmtId="0" fontId="92" fillId="0" borderId="0" xfId="22" applyFont="1" applyAlignment="1">
      <alignment horizontal="center" vertical="top" wrapText="1"/>
    </xf>
    <xf numFmtId="0" fontId="39" fillId="0" borderId="0" xfId="22" applyFont="1" applyAlignment="1">
      <alignment vertical="top"/>
    </xf>
    <xf numFmtId="0" fontId="95" fillId="0" borderId="0" xfId="22" applyFont="1" applyAlignment="1">
      <alignment horizontal="center" vertical="top"/>
    </xf>
    <xf numFmtId="0" fontId="39" fillId="0" borderId="0" xfId="22" applyFont="1" applyAlignment="1">
      <alignment horizontal="right" vertical="top"/>
    </xf>
    <xf numFmtId="0" fontId="34" fillId="0" borderId="0" xfId="22" applyFont="1" applyAlignment="1">
      <alignment horizontal="justify" vertical="justify" wrapText="1"/>
    </xf>
    <xf numFmtId="0" fontId="34" fillId="0" borderId="0" xfId="22" applyFont="1" applyAlignment="1">
      <alignment horizontal="justify" vertical="justify"/>
    </xf>
    <xf numFmtId="3" fontId="92" fillId="0" borderId="15" xfId="22" applyNumberFormat="1" applyFont="1" applyBorder="1" applyAlignment="1">
      <alignment horizontal="center" vertical="center"/>
    </xf>
    <xf numFmtId="0" fontId="91" fillId="0" borderId="0" xfId="22" applyAlignment="1">
      <alignment vertical="center"/>
    </xf>
    <xf numFmtId="0" fontId="37" fillId="0" borderId="15" xfId="22" applyFont="1" applyBorder="1" applyAlignment="1">
      <alignment horizontal="center" vertical="top"/>
    </xf>
    <xf numFmtId="0" fontId="38" fillId="0" borderId="15" xfId="22" applyFont="1" applyBorder="1"/>
    <xf numFmtId="0" fontId="52" fillId="0" borderId="7" xfId="0" applyFont="1" applyBorder="1" applyAlignment="1">
      <alignment horizontal="center" vertical="center" wrapText="1"/>
    </xf>
    <xf numFmtId="0" fontId="23" fillId="0" borderId="7" xfId="0" applyFont="1" applyBorder="1" applyAlignment="1">
      <alignment horizontal="center" vertical="center" wrapText="1"/>
    </xf>
    <xf numFmtId="9" fontId="0" fillId="0" borderId="0" xfId="2" applyFont="1" applyFill="1" applyBorder="1" applyAlignment="1">
      <alignment horizontal="left" vertical="top"/>
    </xf>
    <xf numFmtId="10" fontId="23" fillId="0" borderId="0" xfId="2" applyNumberFormat="1" applyFont="1" applyFill="1" applyBorder="1" applyAlignment="1">
      <alignment horizontal="center" vertical="center"/>
    </xf>
    <xf numFmtId="10" fontId="101" fillId="0" borderId="0" xfId="2" applyNumberFormat="1" applyFont="1" applyAlignment="1">
      <alignment horizontal="center" vertical="center"/>
    </xf>
    <xf numFmtId="0" fontId="23" fillId="0" borderId="0" xfId="0" applyFont="1" applyAlignment="1">
      <alignment horizontal="center" vertical="center"/>
    </xf>
    <xf numFmtId="0" fontId="101" fillId="0" borderId="0" xfId="5" applyFont="1" applyAlignment="1">
      <alignment horizontal="center" vertical="center"/>
    </xf>
    <xf numFmtId="0" fontId="45" fillId="0" borderId="0" xfId="0" applyFont="1" applyAlignment="1">
      <alignment horizontal="center" vertical="center"/>
    </xf>
    <xf numFmtId="3" fontId="52" fillId="0" borderId="7" xfId="0" applyNumberFormat="1" applyFont="1" applyBorder="1" applyAlignment="1">
      <alignment horizontal="center" vertical="center" wrapText="1"/>
    </xf>
    <xf numFmtId="0" fontId="41" fillId="0" borderId="0" xfId="7" applyFont="1" applyAlignment="1">
      <alignment wrapText="1"/>
    </xf>
    <xf numFmtId="0" fontId="45" fillId="11" borderId="0" xfId="0" applyFont="1" applyFill="1" applyAlignment="1">
      <alignment horizontal="center" vertical="center" wrapText="1"/>
    </xf>
    <xf numFmtId="0" fontId="45" fillId="11" borderId="0" xfId="0" applyFont="1" applyFill="1" applyAlignment="1">
      <alignment horizontal="center" vertical="center"/>
    </xf>
    <xf numFmtId="3" fontId="23" fillId="0" borderId="0" xfId="0" applyNumberFormat="1" applyFont="1" applyAlignment="1">
      <alignment horizontal="center" vertical="center"/>
    </xf>
    <xf numFmtId="3" fontId="45" fillId="11" borderId="0" xfId="0" applyNumberFormat="1" applyFont="1" applyFill="1" applyAlignment="1">
      <alignment horizontal="center" vertical="center"/>
    </xf>
    <xf numFmtId="0" fontId="23" fillId="0" borderId="12" xfId="0" applyFont="1" applyBorder="1" applyAlignment="1">
      <alignment horizontal="center" vertical="center"/>
    </xf>
    <xf numFmtId="3" fontId="23" fillId="0" borderId="12" xfId="0" applyNumberFormat="1" applyFont="1" applyBorder="1" applyAlignment="1">
      <alignment horizontal="center" vertical="center"/>
    </xf>
    <xf numFmtId="0" fontId="41" fillId="0" borderId="0" xfId="6" applyFont="1" applyAlignment="1">
      <alignment vertical="center" wrapText="1"/>
    </xf>
    <xf numFmtId="0" fontId="23" fillId="0" borderId="0" xfId="6" applyAlignment="1">
      <alignment horizontal="left" vertical="center"/>
    </xf>
    <xf numFmtId="0" fontId="9" fillId="0" borderId="0" xfId="20" applyFont="1" applyAlignment="1">
      <alignment wrapText="1"/>
    </xf>
    <xf numFmtId="0" fontId="37" fillId="0" borderId="0" xfId="5" applyFont="1" applyAlignment="1">
      <alignment horizontal="center" vertical="center"/>
    </xf>
    <xf numFmtId="0" fontId="37" fillId="0" borderId="0" xfId="5" applyFont="1" applyAlignment="1">
      <alignment horizontal="center" vertical="center" wrapText="1"/>
    </xf>
    <xf numFmtId="0" fontId="37" fillId="0" borderId="12" xfId="5" applyFont="1" applyBorder="1" applyAlignment="1">
      <alignment horizontal="center" vertical="center" wrapText="1"/>
    </xf>
    <xf numFmtId="0" fontId="38" fillId="0" borderId="12" xfId="5" applyFont="1" applyBorder="1" applyAlignment="1">
      <alignment horizontal="center" vertical="center"/>
    </xf>
    <xf numFmtId="3" fontId="39" fillId="0" borderId="0" xfId="5" applyNumberFormat="1" applyFont="1" applyAlignment="1">
      <alignment horizontal="center" vertical="center"/>
    </xf>
    <xf numFmtId="3" fontId="37" fillId="0" borderId="0" xfId="5" applyNumberFormat="1" applyFont="1" applyAlignment="1">
      <alignment horizontal="center" vertical="center"/>
    </xf>
    <xf numFmtId="0" fontId="27" fillId="0" borderId="0" xfId="5" applyAlignment="1">
      <alignment vertical="center"/>
    </xf>
    <xf numFmtId="3" fontId="34" fillId="0" borderId="12" xfId="5" applyNumberFormat="1" applyFont="1" applyBorder="1" applyAlignment="1">
      <alignment horizontal="center" vertical="center"/>
    </xf>
    <xf numFmtId="3" fontId="38" fillId="0" borderId="12" xfId="5" applyNumberFormat="1" applyFont="1" applyBorder="1" applyAlignment="1">
      <alignment horizontal="center" vertical="center"/>
    </xf>
    <xf numFmtId="0" fontId="37" fillId="12" borderId="12" xfId="5" applyFont="1" applyFill="1" applyBorder="1" applyAlignment="1">
      <alignment horizontal="center" vertical="top"/>
    </xf>
    <xf numFmtId="3" fontId="108" fillId="15" borderId="7" xfId="1" applyNumberFormat="1" applyFont="1" applyFill="1" applyBorder="1" applyAlignment="1">
      <alignment horizontal="center" vertical="center"/>
    </xf>
    <xf numFmtId="0" fontId="108" fillId="15" borderId="7" xfId="0" applyFont="1" applyFill="1" applyBorder="1" applyAlignment="1">
      <alignment horizontal="center" vertical="center"/>
    </xf>
    <xf numFmtId="0" fontId="51" fillId="12" borderId="7" xfId="0" applyFont="1" applyFill="1" applyBorder="1" applyAlignment="1">
      <alignment horizontal="center" vertical="center" wrapText="1"/>
    </xf>
    <xf numFmtId="0" fontId="111" fillId="15" borderId="15" xfId="9" applyFont="1" applyFill="1" applyBorder="1" applyAlignment="1">
      <alignment horizontal="center" vertical="center" wrapText="1" readingOrder="1"/>
    </xf>
    <xf numFmtId="0" fontId="113" fillId="15" borderId="15" xfId="22" applyFont="1" applyFill="1" applyBorder="1" applyAlignment="1">
      <alignment horizontal="center" vertical="center" wrapText="1"/>
    </xf>
    <xf numFmtId="0" fontId="114" fillId="12" borderId="30" xfId="12" applyFont="1" applyFill="1" applyBorder="1" applyAlignment="1">
      <alignment horizontal="center" vertical="center" wrapText="1"/>
    </xf>
    <xf numFmtId="0" fontId="114" fillId="12" borderId="31" xfId="12" applyFont="1" applyFill="1" applyBorder="1" applyAlignment="1">
      <alignment horizontal="center" vertical="center" wrapText="1"/>
    </xf>
    <xf numFmtId="0" fontId="114" fillId="12" borderId="32" xfId="12" applyFont="1" applyFill="1" applyBorder="1" applyAlignment="1">
      <alignment horizontal="center" vertical="center" wrapText="1"/>
    </xf>
    <xf numFmtId="0" fontId="114" fillId="12" borderId="34" xfId="12" applyFont="1" applyFill="1" applyBorder="1" applyAlignment="1">
      <alignment horizontal="center" vertical="center"/>
    </xf>
    <xf numFmtId="0" fontId="114" fillId="12" borderId="35" xfId="12" applyFont="1" applyFill="1" applyBorder="1" applyAlignment="1">
      <alignment horizontal="center" vertical="center" wrapText="1"/>
    </xf>
    <xf numFmtId="0" fontId="114" fillId="12" borderId="36" xfId="12" applyFont="1" applyFill="1" applyBorder="1" applyAlignment="1">
      <alignment horizontal="center" vertical="center" wrapText="1"/>
    </xf>
    <xf numFmtId="0" fontId="82" fillId="15" borderId="39" xfId="12" applyFont="1" applyFill="1" applyBorder="1" applyAlignment="1">
      <alignment horizontal="center"/>
    </xf>
    <xf numFmtId="0" fontId="82" fillId="15" borderId="40" xfId="12" applyFont="1" applyFill="1" applyBorder="1" applyAlignment="1">
      <alignment horizontal="center"/>
    </xf>
    <xf numFmtId="0" fontId="82" fillId="15" borderId="41" xfId="12" applyFont="1" applyFill="1" applyBorder="1" applyAlignment="1">
      <alignment horizontal="center"/>
    </xf>
    <xf numFmtId="0" fontId="82" fillId="15" borderId="42" xfId="12" applyFont="1" applyFill="1" applyBorder="1" applyAlignment="1">
      <alignment horizontal="center"/>
    </xf>
    <xf numFmtId="0" fontId="82" fillId="15" borderId="43" xfId="12" applyFont="1" applyFill="1" applyBorder="1" applyAlignment="1">
      <alignment horizontal="center"/>
    </xf>
    <xf numFmtId="0" fontId="25" fillId="0" borderId="25" xfId="12" applyFont="1" applyBorder="1" applyAlignment="1">
      <alignment horizontal="center"/>
    </xf>
    <xf numFmtId="0" fontId="115" fillId="0" borderId="22" xfId="12" applyFont="1" applyBorder="1" applyAlignment="1">
      <alignment horizontal="center"/>
    </xf>
    <xf numFmtId="0" fontId="115" fillId="0" borderId="17" xfId="12" applyFont="1" applyBorder="1" applyAlignment="1">
      <alignment horizontal="center"/>
    </xf>
    <xf numFmtId="0" fontId="115" fillId="0" borderId="18" xfId="12" applyFont="1" applyBorder="1" applyAlignment="1">
      <alignment horizontal="center"/>
    </xf>
    <xf numFmtId="0" fontId="115" fillId="7" borderId="25" xfId="12" applyFont="1" applyFill="1" applyBorder="1" applyAlignment="1">
      <alignment horizontal="center"/>
    </xf>
    <xf numFmtId="0" fontId="115" fillId="7" borderId="7" xfId="12" applyFont="1" applyFill="1" applyBorder="1" applyAlignment="1">
      <alignment horizontal="center"/>
    </xf>
    <xf numFmtId="0" fontId="114" fillId="7" borderId="26" xfId="12" applyFont="1" applyFill="1" applyBorder="1" applyAlignment="1">
      <alignment horizontal="center"/>
    </xf>
    <xf numFmtId="0" fontId="7" fillId="7" borderId="24" xfId="12" applyFont="1" applyFill="1" applyBorder="1" applyAlignment="1">
      <alignment horizontal="center"/>
    </xf>
    <xf numFmtId="0" fontId="25" fillId="7" borderId="22" xfId="12" applyFont="1" applyFill="1" applyBorder="1" applyAlignment="1">
      <alignment horizontal="center"/>
    </xf>
    <xf numFmtId="0" fontId="25" fillId="7" borderId="7" xfId="12" applyFont="1" applyFill="1" applyBorder="1" applyAlignment="1">
      <alignment horizontal="center"/>
    </xf>
    <xf numFmtId="0" fontId="25" fillId="7" borderId="26" xfId="12" applyFont="1" applyFill="1" applyBorder="1" applyAlignment="1">
      <alignment horizontal="center"/>
    </xf>
    <xf numFmtId="0" fontId="115" fillId="0" borderId="11" xfId="12" applyFont="1" applyBorder="1" applyAlignment="1">
      <alignment horizontal="center"/>
    </xf>
    <xf numFmtId="0" fontId="115" fillId="0" borderId="7" xfId="12" applyFont="1" applyBorder="1" applyAlignment="1">
      <alignment horizontal="center"/>
    </xf>
    <xf numFmtId="0" fontId="115" fillId="0" borderId="10" xfId="12" applyFont="1" applyBorder="1" applyAlignment="1">
      <alignment horizontal="center"/>
    </xf>
    <xf numFmtId="0" fontId="25" fillId="7" borderId="11" xfId="12" applyFont="1" applyFill="1" applyBorder="1" applyAlignment="1">
      <alignment horizontal="center"/>
    </xf>
    <xf numFmtId="0" fontId="7" fillId="0" borderId="37" xfId="12" applyFont="1" applyBorder="1" applyAlignment="1">
      <alignment horizontal="center"/>
    </xf>
    <xf numFmtId="0" fontId="7" fillId="0" borderId="31" xfId="12" applyFont="1" applyBorder="1" applyAlignment="1">
      <alignment horizontal="center"/>
    </xf>
    <xf numFmtId="0" fontId="7" fillId="0" borderId="32" xfId="12" applyFont="1" applyBorder="1" applyAlignment="1">
      <alignment horizontal="center"/>
    </xf>
    <xf numFmtId="0" fontId="115" fillId="7" borderId="31" xfId="12" applyFont="1" applyFill="1" applyBorder="1" applyAlignment="1">
      <alignment horizontal="center"/>
    </xf>
    <xf numFmtId="0" fontId="115" fillId="7" borderId="29" xfId="12" applyFont="1" applyFill="1" applyBorder="1" applyAlignment="1">
      <alignment horizontal="center"/>
    </xf>
    <xf numFmtId="0" fontId="25" fillId="7" borderId="37" xfId="12" applyFont="1" applyFill="1" applyBorder="1" applyAlignment="1">
      <alignment horizontal="center"/>
    </xf>
    <xf numFmtId="0" fontId="25" fillId="7" borderId="31" xfId="12" applyFont="1" applyFill="1" applyBorder="1" applyAlignment="1">
      <alignment horizontal="center"/>
    </xf>
    <xf numFmtId="0" fontId="7" fillId="0" borderId="29" xfId="12" applyFont="1" applyBorder="1" applyAlignment="1">
      <alignment horizontal="center"/>
    </xf>
    <xf numFmtId="0" fontId="7" fillId="0" borderId="11" xfId="12" applyFont="1" applyBorder="1" applyAlignment="1">
      <alignment horizontal="center"/>
    </xf>
    <xf numFmtId="0" fontId="7" fillId="0" borderId="7" xfId="12" applyFont="1" applyBorder="1" applyAlignment="1">
      <alignment horizontal="center"/>
    </xf>
    <xf numFmtId="0" fontId="7" fillId="0" borderId="10" xfId="12" applyFont="1" applyBorder="1" applyAlignment="1">
      <alignment horizontal="center"/>
    </xf>
    <xf numFmtId="0" fontId="7" fillId="0" borderId="24" xfId="12" applyFont="1" applyBorder="1" applyAlignment="1">
      <alignment horizontal="center"/>
    </xf>
    <xf numFmtId="0" fontId="115" fillId="0" borderId="37" xfId="12" applyFont="1" applyBorder="1" applyAlignment="1">
      <alignment horizontal="center"/>
    </xf>
    <xf numFmtId="0" fontId="115" fillId="0" borderId="31" xfId="12" applyFont="1" applyBorder="1" applyAlignment="1">
      <alignment horizontal="center"/>
    </xf>
    <xf numFmtId="0" fontId="115" fillId="0" borderId="32" xfId="12" applyFont="1" applyBorder="1" applyAlignment="1">
      <alignment horizontal="center"/>
    </xf>
    <xf numFmtId="0" fontId="7" fillId="7" borderId="29" xfId="12" applyFont="1" applyFill="1" applyBorder="1" applyAlignment="1">
      <alignment horizontal="center"/>
    </xf>
    <xf numFmtId="0" fontId="7" fillId="0" borderId="34" xfId="12" applyFont="1" applyBorder="1" applyAlignment="1">
      <alignment horizontal="center"/>
    </xf>
    <xf numFmtId="0" fontId="7" fillId="0" borderId="35" xfId="12" applyFont="1" applyBorder="1" applyAlignment="1">
      <alignment horizontal="center"/>
    </xf>
    <xf numFmtId="0" fontId="7" fillId="0" borderId="38" xfId="12" applyFont="1" applyBorder="1" applyAlignment="1">
      <alignment horizontal="center"/>
    </xf>
    <xf numFmtId="0" fontId="116" fillId="0" borderId="0" xfId="0" applyFont="1" applyAlignment="1">
      <alignment horizontal="center" vertical="center" readingOrder="1"/>
    </xf>
    <xf numFmtId="0" fontId="12" fillId="0" borderId="0" xfId="15" applyAlignment="1">
      <alignment horizontal="center" vertical="center" wrapText="1"/>
    </xf>
    <xf numFmtId="0" fontId="117" fillId="0" borderId="0" xfId="3" applyNumberFormat="1" applyFont="1" applyFill="1" applyAlignment="1">
      <alignment horizontal="center"/>
    </xf>
    <xf numFmtId="0" fontId="118" fillId="0" borderId="0" xfId="15" applyFont="1"/>
    <xf numFmtId="0" fontId="73" fillId="0" borderId="0" xfId="0" applyFont="1" applyAlignment="1">
      <alignment horizontal="left" vertical="top"/>
    </xf>
    <xf numFmtId="0" fontId="58" fillId="9" borderId="7" xfId="15" applyFont="1" applyFill="1" applyBorder="1" applyAlignment="1">
      <alignment horizontal="center"/>
    </xf>
    <xf numFmtId="0" fontId="118" fillId="0" borderId="7" xfId="15" applyFont="1" applyBorder="1" applyAlignment="1">
      <alignment horizontal="center" vertical="center"/>
    </xf>
    <xf numFmtId="0" fontId="58" fillId="9" borderId="7" xfId="15" applyFont="1" applyFill="1" applyBorder="1"/>
    <xf numFmtId="0" fontId="118" fillId="0" borderId="46" xfId="15" applyFont="1" applyBorder="1" applyAlignment="1">
      <alignment vertical="top" wrapText="1"/>
    </xf>
    <xf numFmtId="0" fontId="118" fillId="0" borderId="0" xfId="15" applyFont="1" applyAlignment="1">
      <alignment vertical="top" wrapText="1"/>
    </xf>
    <xf numFmtId="0" fontId="118" fillId="0" borderId="7" xfId="15" applyFont="1" applyBorder="1"/>
    <xf numFmtId="0" fontId="58" fillId="9" borderId="7" xfId="15" applyFont="1" applyFill="1" applyBorder="1" applyAlignment="1">
      <alignment horizontal="center" vertical="center"/>
    </xf>
    <xf numFmtId="0" fontId="118" fillId="0" borderId="32" xfId="15" applyFont="1" applyBorder="1" applyAlignment="1">
      <alignment vertical="top"/>
    </xf>
    <xf numFmtId="0" fontId="118" fillId="0" borderId="0" xfId="15" applyFont="1" applyAlignment="1">
      <alignment horizontal="center"/>
    </xf>
    <xf numFmtId="0" fontId="118" fillId="0" borderId="7" xfId="15" applyFont="1" applyBorder="1" applyAlignment="1">
      <alignment horizontal="center"/>
    </xf>
    <xf numFmtId="0" fontId="58" fillId="0" borderId="7" xfId="12" applyFont="1" applyBorder="1"/>
    <xf numFmtId="0" fontId="60" fillId="7" borderId="7" xfId="12" applyFont="1" applyFill="1" applyBorder="1"/>
    <xf numFmtId="0" fontId="61" fillId="7" borderId="7" xfId="12" applyFont="1" applyFill="1" applyBorder="1"/>
    <xf numFmtId="0" fontId="63" fillId="8" borderId="7" xfId="12" applyFont="1" applyFill="1" applyBorder="1" applyAlignment="1">
      <alignment wrapText="1"/>
    </xf>
    <xf numFmtId="0" fontId="59" fillId="8" borderId="7" xfId="12" applyFont="1" applyFill="1" applyBorder="1" applyAlignment="1">
      <alignment wrapText="1"/>
    </xf>
    <xf numFmtId="0" fontId="12" fillId="0" borderId="7" xfId="12" applyBorder="1"/>
    <xf numFmtId="3" fontId="17" fillId="3" borderId="9" xfId="0" applyNumberFormat="1" applyFont="1" applyFill="1" applyBorder="1" applyAlignment="1">
      <alignment horizontal="center" vertical="center" shrinkToFit="1"/>
    </xf>
    <xf numFmtId="0" fontId="16" fillId="3" borderId="48" xfId="0" applyFont="1" applyFill="1" applyBorder="1" applyAlignment="1">
      <alignment vertical="center" wrapText="1"/>
    </xf>
    <xf numFmtId="0" fontId="16" fillId="3" borderId="69" xfId="0" applyFont="1" applyFill="1" applyBorder="1" applyAlignment="1">
      <alignment vertical="center" wrapText="1"/>
    </xf>
    <xf numFmtId="0" fontId="108" fillId="15" borderId="7" xfId="0" applyFont="1" applyFill="1" applyBorder="1" applyAlignment="1">
      <alignment horizontal="center" vertical="center" wrapText="1"/>
    </xf>
    <xf numFmtId="3" fontId="57" fillId="13" borderId="0" xfId="9" applyNumberFormat="1" applyFont="1" applyFill="1" applyAlignment="1">
      <alignment horizontal="center" vertical="center"/>
    </xf>
    <xf numFmtId="0" fontId="75" fillId="13" borderId="0" xfId="9" applyFont="1" applyFill="1" applyAlignment="1">
      <alignment vertical="center" wrapText="1" readingOrder="1"/>
    </xf>
    <xf numFmtId="0" fontId="56" fillId="13" borderId="0" xfId="9" applyFont="1" applyFill="1" applyAlignment="1">
      <alignment horizontal="center" vertical="center"/>
    </xf>
    <xf numFmtId="0" fontId="57" fillId="13" borderId="0" xfId="9" applyFont="1" applyFill="1" applyAlignment="1">
      <alignment horizontal="center" vertical="center"/>
    </xf>
    <xf numFmtId="0" fontId="57" fillId="13" borderId="0" xfId="9" applyFont="1" applyFill="1" applyAlignment="1">
      <alignment horizontal="center" vertical="center" wrapText="1"/>
    </xf>
    <xf numFmtId="3" fontId="56" fillId="13" borderId="0" xfId="9" applyNumberFormat="1" applyFont="1" applyFill="1" applyAlignment="1">
      <alignment horizontal="center" vertical="center"/>
    </xf>
    <xf numFmtId="3" fontId="57" fillId="12" borderId="0" xfId="9" applyNumberFormat="1" applyFont="1" applyFill="1" applyAlignment="1">
      <alignment horizontal="center" vertical="center"/>
    </xf>
    <xf numFmtId="0" fontId="75" fillId="12" borderId="0" xfId="9" applyFont="1" applyFill="1" applyAlignment="1">
      <alignment vertical="center" wrapText="1" readingOrder="1"/>
    </xf>
    <xf numFmtId="0" fontId="56" fillId="12" borderId="0" xfId="9" applyFont="1" applyFill="1" applyAlignment="1">
      <alignment horizontal="center" vertical="center"/>
    </xf>
    <xf numFmtId="0" fontId="57" fillId="12" borderId="0" xfId="9" applyFont="1" applyFill="1" applyAlignment="1">
      <alignment horizontal="center" vertical="center"/>
    </xf>
    <xf numFmtId="0" fontId="57" fillId="12" borderId="0" xfId="9" applyFont="1" applyFill="1" applyAlignment="1">
      <alignment horizontal="center" vertical="center" wrapText="1"/>
    </xf>
    <xf numFmtId="3" fontId="56" fillId="12" borderId="0" xfId="9" applyNumberFormat="1" applyFont="1" applyFill="1" applyAlignment="1">
      <alignment horizontal="center" vertical="center"/>
    </xf>
    <xf numFmtId="3" fontId="57" fillId="13" borderId="12" xfId="9" applyNumberFormat="1" applyFont="1" applyFill="1" applyBorder="1" applyAlignment="1">
      <alignment vertical="center"/>
    </xf>
    <xf numFmtId="0" fontId="75" fillId="13" borderId="12" xfId="9" applyFont="1" applyFill="1" applyBorder="1" applyAlignment="1">
      <alignment vertical="center" wrapText="1" readingOrder="1"/>
    </xf>
    <xf numFmtId="0" fontId="56" fillId="13" borderId="12" xfId="9" applyFont="1" applyFill="1" applyBorder="1" applyAlignment="1">
      <alignment horizontal="center" vertical="center"/>
    </xf>
    <xf numFmtId="0" fontId="57" fillId="13" borderId="12" xfId="9" applyFont="1" applyFill="1" applyBorder="1" applyAlignment="1">
      <alignment horizontal="center" vertical="center"/>
    </xf>
    <xf numFmtId="0" fontId="57" fillId="13" borderId="12" xfId="9" applyFont="1" applyFill="1" applyBorder="1" applyAlignment="1">
      <alignment horizontal="center" vertical="center" wrapText="1"/>
    </xf>
    <xf numFmtId="3" fontId="56" fillId="13" borderId="12" xfId="9" applyNumberFormat="1" applyFont="1" applyFill="1" applyBorder="1" applyAlignment="1">
      <alignment horizontal="center" vertical="center"/>
    </xf>
    <xf numFmtId="0" fontId="56" fillId="0" borderId="14" xfId="9" applyFont="1" applyBorder="1" applyAlignment="1">
      <alignment vertical="center" readingOrder="1"/>
    </xf>
    <xf numFmtId="0" fontId="44" fillId="0" borderId="14" xfId="9" applyBorder="1" applyAlignment="1">
      <alignment vertical="center" wrapText="1"/>
    </xf>
    <xf numFmtId="0" fontId="56" fillId="0" borderId="14" xfId="9" applyFont="1" applyBorder="1" applyAlignment="1">
      <alignment horizontal="center" vertical="center"/>
    </xf>
    <xf numFmtId="0" fontId="44" fillId="0" borderId="14" xfId="9" applyBorder="1" applyAlignment="1">
      <alignment vertical="center"/>
    </xf>
    <xf numFmtId="0" fontId="44" fillId="0" borderId="14" xfId="9" applyBorder="1" applyAlignment="1">
      <alignment horizontal="center" vertical="center" wrapText="1"/>
    </xf>
    <xf numFmtId="3" fontId="56" fillId="0" borderId="14" xfId="9" applyNumberFormat="1" applyFont="1" applyBorder="1" applyAlignment="1">
      <alignment horizontal="center" vertical="center"/>
    </xf>
    <xf numFmtId="0" fontId="34" fillId="0" borderId="0" xfId="22" applyFont="1"/>
    <xf numFmtId="0" fontId="108" fillId="15" borderId="10" xfId="0" applyFont="1" applyFill="1" applyBorder="1" applyAlignment="1">
      <alignment vertical="center"/>
    </xf>
    <xf numFmtId="0" fontId="108" fillId="15" borderId="14" xfId="0" applyFont="1" applyFill="1" applyBorder="1" applyAlignment="1">
      <alignment vertical="center"/>
    </xf>
    <xf numFmtId="0" fontId="108" fillId="15" borderId="11" xfId="0" applyFont="1" applyFill="1" applyBorder="1" applyAlignment="1">
      <alignment vertical="center"/>
    </xf>
    <xf numFmtId="0" fontId="52" fillId="0" borderId="7" xfId="0" applyFont="1" applyBorder="1" applyAlignment="1">
      <alignment horizontal="center" vertical="center"/>
    </xf>
    <xf numFmtId="3" fontId="76" fillId="14" borderId="71" xfId="8" applyNumberFormat="1" applyFont="1" applyFill="1" applyBorder="1" applyAlignment="1">
      <alignment horizontal="center" vertical="center" shrinkToFit="1"/>
    </xf>
    <xf numFmtId="1" fontId="14" fillId="0" borderId="2" xfId="8" applyNumberFormat="1" applyFont="1" applyBorder="1" applyAlignment="1">
      <alignment horizontal="center" vertical="center" shrinkToFit="1"/>
    </xf>
    <xf numFmtId="1" fontId="14" fillId="0" borderId="50" xfId="8" applyNumberFormat="1" applyFont="1" applyBorder="1" applyAlignment="1">
      <alignment horizontal="center" vertical="center" shrinkToFit="1"/>
    </xf>
    <xf numFmtId="1" fontId="23" fillId="0" borderId="0" xfId="8" applyNumberFormat="1" applyAlignment="1">
      <alignment horizontal="left" vertical="top"/>
    </xf>
    <xf numFmtId="1" fontId="14" fillId="0" borderId="1" xfId="8" applyNumberFormat="1" applyFont="1" applyBorder="1" applyAlignment="1">
      <alignment horizontal="center" vertical="center" shrinkToFit="1"/>
    </xf>
    <xf numFmtId="0" fontId="75" fillId="14" borderId="0" xfId="8" applyFont="1" applyFill="1" applyAlignment="1">
      <alignment vertical="center" wrapText="1"/>
    </xf>
    <xf numFmtId="3" fontId="57" fillId="12" borderId="0" xfId="9" applyNumberFormat="1" applyFont="1" applyFill="1" applyAlignment="1">
      <alignment horizontal="center" vertical="center" wrapText="1"/>
    </xf>
    <xf numFmtId="0" fontId="56" fillId="12" borderId="0" xfId="9" applyFont="1" applyFill="1" applyAlignment="1">
      <alignment horizontal="center" vertical="center" wrapText="1"/>
    </xf>
    <xf numFmtId="3" fontId="56" fillId="12" borderId="0" xfId="9" applyNumberFormat="1" applyFont="1" applyFill="1" applyAlignment="1">
      <alignment horizontal="center" vertical="center" wrapText="1"/>
    </xf>
    <xf numFmtId="0" fontId="86" fillId="12" borderId="0" xfId="21" applyFont="1" applyFill="1" applyAlignment="1">
      <alignment horizontal="center" vertical="center"/>
    </xf>
    <xf numFmtId="3" fontId="87" fillId="12" borderId="0" xfId="21" applyNumberFormat="1" applyFont="1" applyFill="1" applyAlignment="1">
      <alignment horizontal="center" vertical="center"/>
    </xf>
    <xf numFmtId="0" fontId="57" fillId="0" borderId="0" xfId="9" applyFont="1" applyAlignment="1">
      <alignment horizontal="left" vertical="center" wrapText="1"/>
    </xf>
    <xf numFmtId="0" fontId="87" fillId="12" borderId="0" xfId="21" applyFont="1" applyFill="1" applyAlignment="1">
      <alignment horizontal="center" vertical="center"/>
    </xf>
    <xf numFmtId="0" fontId="111" fillId="15" borderId="15" xfId="9" applyFont="1" applyFill="1" applyBorder="1" applyAlignment="1">
      <alignment vertical="center" wrapText="1" readingOrder="1"/>
    </xf>
    <xf numFmtId="3" fontId="111" fillId="15" borderId="15" xfId="9" applyNumberFormat="1" applyFont="1" applyFill="1" applyBorder="1" applyAlignment="1">
      <alignment horizontal="center" vertical="center" wrapText="1" readingOrder="1"/>
    </xf>
    <xf numFmtId="0" fontId="112" fillId="15" borderId="15" xfId="9" applyFont="1" applyFill="1" applyBorder="1" applyAlignment="1">
      <alignment horizontal="center" vertical="center"/>
    </xf>
    <xf numFmtId="0" fontId="112" fillId="15" borderId="15" xfId="21" applyFont="1" applyFill="1" applyBorder="1" applyAlignment="1">
      <alignment horizontal="center" vertical="center"/>
    </xf>
    <xf numFmtId="3" fontId="111" fillId="15" borderId="15" xfId="21" applyNumberFormat="1" applyFont="1" applyFill="1" applyBorder="1" applyAlignment="1">
      <alignment horizontal="center" vertical="center"/>
    </xf>
    <xf numFmtId="0" fontId="65" fillId="0" borderId="0" xfId="12" applyFont="1" applyAlignment="1">
      <alignment horizontal="left"/>
    </xf>
    <xf numFmtId="43" fontId="12" fillId="0" borderId="0" xfId="1" applyFont="1"/>
    <xf numFmtId="164" fontId="12" fillId="0" borderId="0" xfId="15" applyNumberFormat="1"/>
    <xf numFmtId="0" fontId="14" fillId="0" borderId="7" xfId="0" applyFont="1" applyBorder="1" applyAlignment="1">
      <alignment horizontal="center" vertical="center" wrapText="1"/>
    </xf>
    <xf numFmtId="1" fontId="23" fillId="0" borderId="0" xfId="6" applyNumberFormat="1" applyAlignment="1">
      <alignment horizontal="left" vertical="top"/>
    </xf>
    <xf numFmtId="0" fontId="34" fillId="0" borderId="61" xfId="22" applyFont="1" applyBorder="1"/>
    <xf numFmtId="0" fontId="13" fillId="0" borderId="0" xfId="8" applyFont="1" applyAlignment="1">
      <alignment horizontal="right" vertical="center" wrapText="1"/>
    </xf>
    <xf numFmtId="0" fontId="22" fillId="0" borderId="0" xfId="8" applyFont="1" applyAlignment="1">
      <alignment horizontal="center" vertical="center" wrapText="1"/>
    </xf>
    <xf numFmtId="0" fontId="8" fillId="0" borderId="52" xfId="15" applyFont="1" applyBorder="1" applyAlignment="1">
      <alignment vertical="center" wrapText="1"/>
    </xf>
    <xf numFmtId="0" fontId="12" fillId="0" borderId="52" xfId="15" applyBorder="1" applyAlignment="1">
      <alignment horizontal="center" vertical="center" wrapText="1"/>
    </xf>
    <xf numFmtId="0" fontId="12" fillId="0" borderId="52" xfId="15" applyBorder="1" applyAlignment="1">
      <alignment horizontal="center" vertical="center"/>
    </xf>
    <xf numFmtId="167" fontId="0" fillId="0" borderId="52" xfId="16" applyFont="1" applyBorder="1" applyAlignment="1">
      <alignment horizontal="right" vertical="center"/>
    </xf>
    <xf numFmtId="0" fontId="82" fillId="15" borderId="72" xfId="15" applyFont="1" applyFill="1" applyBorder="1" applyAlignment="1">
      <alignment horizontal="center" vertical="center" wrapText="1"/>
    </xf>
    <xf numFmtId="0" fontId="82" fillId="15" borderId="72" xfId="15" applyFont="1" applyFill="1" applyBorder="1" applyAlignment="1">
      <alignment horizontal="center" vertical="center"/>
    </xf>
    <xf numFmtId="0" fontId="82" fillId="15" borderId="72" xfId="15" applyFont="1" applyFill="1" applyBorder="1" applyAlignment="1">
      <alignment vertical="center"/>
    </xf>
    <xf numFmtId="167" fontId="82" fillId="15" borderId="72" xfId="15" applyNumberFormat="1" applyFont="1" applyFill="1" applyBorder="1" applyAlignment="1">
      <alignment horizontal="right" vertical="center"/>
    </xf>
    <xf numFmtId="0" fontId="126" fillId="0" borderId="0" xfId="6" applyFont="1" applyAlignment="1">
      <alignment horizontal="right" vertical="top" wrapText="1"/>
    </xf>
    <xf numFmtId="0" fontId="126" fillId="0" borderId="48" xfId="6" applyFont="1" applyBorder="1" applyAlignment="1">
      <alignment horizontal="right" vertical="top" wrapText="1"/>
    </xf>
    <xf numFmtId="0" fontId="46" fillId="0" borderId="0" xfId="6" applyFont="1" applyAlignment="1">
      <alignment vertical="top" wrapText="1"/>
    </xf>
    <xf numFmtId="0" fontId="127" fillId="0" borderId="0" xfId="6" applyFont="1" applyAlignment="1">
      <alignment vertical="top" wrapText="1"/>
    </xf>
    <xf numFmtId="14" fontId="126" fillId="0" borderId="0" xfId="6" applyNumberFormat="1" applyFont="1" applyAlignment="1">
      <alignment horizontal="left" vertical="top" wrapText="1"/>
    </xf>
    <xf numFmtId="0" fontId="23" fillId="0" borderId="0" xfId="0" applyFont="1" applyAlignment="1">
      <alignment horizontal="left" vertical="top" wrapText="1"/>
    </xf>
    <xf numFmtId="0" fontId="25" fillId="0" borderId="0" xfId="23" applyFont="1" applyAlignment="1">
      <alignment horizontal="left" vertical="center" wrapText="1"/>
    </xf>
    <xf numFmtId="0" fontId="22" fillId="0" borderId="0" xfId="8" applyFont="1" applyAlignment="1">
      <alignment vertical="center" wrapText="1"/>
    </xf>
    <xf numFmtId="0" fontId="74" fillId="0" borderId="0" xfId="23" applyFont="1" applyAlignment="1">
      <alignment horizontal="left" vertical="center" wrapText="1"/>
    </xf>
    <xf numFmtId="0" fontId="5" fillId="0" borderId="0" xfId="23" applyAlignment="1">
      <alignment horizontal="center" vertical="center"/>
    </xf>
    <xf numFmtId="0" fontId="127" fillId="0" borderId="0" xfId="8" applyFont="1" applyAlignment="1">
      <alignment vertical="center" wrapText="1"/>
    </xf>
    <xf numFmtId="3" fontId="56" fillId="0" borderId="0" xfId="9" applyNumberFormat="1" applyFont="1" applyAlignment="1">
      <alignment horizontal="center" vertical="center" wrapText="1"/>
    </xf>
    <xf numFmtId="10" fontId="44" fillId="0" borderId="0" xfId="2" applyNumberFormat="1" applyFont="1" applyAlignment="1">
      <alignment horizontal="center" vertical="top"/>
    </xf>
    <xf numFmtId="0" fontId="6" fillId="0" borderId="0" xfId="12" applyFont="1"/>
    <xf numFmtId="167" fontId="23" fillId="0" borderId="52" xfId="16" applyFont="1" applyBorder="1" applyAlignment="1">
      <alignment horizontal="right" vertical="center"/>
    </xf>
    <xf numFmtId="0" fontId="65" fillId="0" borderId="0" xfId="4" applyFont="1" applyFill="1" applyAlignment="1">
      <alignment horizontal="left"/>
    </xf>
    <xf numFmtId="0" fontId="4" fillId="0" borderId="0" xfId="12" applyFont="1" applyAlignment="1">
      <alignment horizontal="left"/>
    </xf>
    <xf numFmtId="0" fontId="109" fillId="2" borderId="7" xfId="0" applyFont="1" applyFill="1" applyBorder="1" applyAlignment="1">
      <alignment horizontal="center" vertical="top" wrapText="1"/>
    </xf>
    <xf numFmtId="0" fontId="129" fillId="2" borderId="7" xfId="0" applyFont="1" applyFill="1" applyBorder="1" applyAlignment="1">
      <alignment horizontal="center" vertical="top" wrapText="1"/>
    </xf>
    <xf numFmtId="0" fontId="109" fillId="0" borderId="7" xfId="0" applyFont="1" applyBorder="1" applyAlignment="1">
      <alignment horizontal="center" vertical="center" wrapText="1"/>
    </xf>
    <xf numFmtId="0" fontId="129" fillId="0" borderId="7" xfId="0" applyFont="1" applyBorder="1" applyAlignment="1">
      <alignment horizontal="center" vertical="center" wrapText="1"/>
    </xf>
    <xf numFmtId="3" fontId="110" fillId="0" borderId="7" xfId="0" applyNumberFormat="1" applyFont="1" applyBorder="1" applyAlignment="1">
      <alignment horizontal="center" vertical="center" shrinkToFit="1"/>
    </xf>
    <xf numFmtId="0" fontId="109" fillId="0" borderId="7" xfId="0" applyFont="1" applyBorder="1" applyAlignment="1">
      <alignment horizontal="center" vertical="top" wrapText="1"/>
    </xf>
    <xf numFmtId="3" fontId="109" fillId="0" borderId="7" xfId="0" applyNumberFormat="1" applyFont="1" applyBorder="1" applyAlignment="1">
      <alignment horizontal="center" vertical="center" shrinkToFit="1"/>
    </xf>
    <xf numFmtId="0" fontId="0" fillId="0" borderId="0" xfId="0" applyAlignment="1">
      <alignment horizontal="center" vertical="top" wrapText="1"/>
    </xf>
    <xf numFmtId="0" fontId="27" fillId="0" borderId="0" xfId="5" applyAlignment="1">
      <alignment horizontal="center"/>
    </xf>
    <xf numFmtId="0" fontId="11" fillId="0" borderId="0" xfId="20" applyAlignment="1">
      <alignment horizontal="left" vertical="center" wrapText="1"/>
    </xf>
    <xf numFmtId="0" fontId="16" fillId="3" borderId="48" xfId="0" applyFont="1" applyFill="1" applyBorder="1" applyAlignment="1">
      <alignment horizontal="center" vertical="center" wrapText="1"/>
    </xf>
    <xf numFmtId="0" fontId="45" fillId="12" borderId="7" xfId="0" applyFont="1" applyFill="1" applyBorder="1" applyAlignment="1">
      <alignment horizontal="center" vertical="center"/>
    </xf>
    <xf numFmtId="0" fontId="45" fillId="12" borderId="7" xfId="0" applyFont="1" applyFill="1" applyBorder="1" applyAlignment="1">
      <alignment horizontal="center" vertical="center" wrapText="1"/>
    </xf>
    <xf numFmtId="0" fontId="0" fillId="0" borderId="0" xfId="0" applyAlignment="1">
      <alignment horizontal="center" vertical="center"/>
    </xf>
    <xf numFmtId="0" fontId="23" fillId="0" borderId="7" xfId="0" applyFont="1" applyBorder="1" applyAlignment="1">
      <alignment horizontal="center" vertical="center"/>
    </xf>
    <xf numFmtId="3" fontId="45" fillId="12" borderId="7" xfId="0" applyNumberFormat="1" applyFont="1" applyFill="1" applyBorder="1" applyAlignment="1">
      <alignment horizontal="center" vertical="center"/>
    </xf>
    <xf numFmtId="0" fontId="45" fillId="0" borderId="0" xfId="7" applyFont="1" applyAlignment="1">
      <alignment horizontal="center" vertical="center" wrapText="1"/>
    </xf>
    <xf numFmtId="0" fontId="45" fillId="12" borderId="7" xfId="7" applyFont="1" applyFill="1" applyBorder="1" applyAlignment="1">
      <alignment horizontal="center" vertical="center" wrapText="1"/>
    </xf>
    <xf numFmtId="3" fontId="45" fillId="12" borderId="7" xfId="7" applyNumberFormat="1" applyFont="1" applyFill="1" applyBorder="1" applyAlignment="1">
      <alignment horizontal="center" vertical="center" wrapText="1"/>
    </xf>
    <xf numFmtId="0" fontId="46" fillId="0" borderId="0" xfId="7" applyFont="1" applyAlignment="1">
      <alignment vertical="center"/>
    </xf>
    <xf numFmtId="0" fontId="23" fillId="0" borderId="0" xfId="8" applyAlignment="1">
      <alignment horizontal="left" vertical="center"/>
    </xf>
    <xf numFmtId="0" fontId="0" fillId="0" borderId="73" xfId="0" applyBorder="1" applyAlignment="1">
      <alignment vertical="top"/>
    </xf>
    <xf numFmtId="0" fontId="0" fillId="0" borderId="75" xfId="0" applyBorder="1" applyAlignment="1">
      <alignment vertical="top"/>
    </xf>
    <xf numFmtId="0" fontId="0" fillId="0" borderId="0" xfId="0" applyAlignment="1">
      <alignment vertical="top"/>
    </xf>
    <xf numFmtId="9" fontId="65" fillId="0" borderId="47" xfId="12" applyNumberFormat="1" applyFont="1" applyBorder="1" applyAlignment="1">
      <alignment horizontal="center"/>
    </xf>
    <xf numFmtId="3" fontId="110" fillId="0" borderId="7" xfId="0" applyNumberFormat="1" applyFont="1" applyBorder="1" applyAlignment="1">
      <alignment horizontal="center" vertical="top" shrinkToFit="1"/>
    </xf>
    <xf numFmtId="3" fontId="109" fillId="0" borderId="7" xfId="0" applyNumberFormat="1" applyFont="1" applyBorder="1" applyAlignment="1">
      <alignment horizontal="center" vertical="center" wrapText="1"/>
    </xf>
    <xf numFmtId="3" fontId="129" fillId="2" borderId="7" xfId="0" applyNumberFormat="1" applyFont="1" applyFill="1" applyBorder="1" applyAlignment="1">
      <alignment horizontal="center" vertical="top" wrapText="1"/>
    </xf>
    <xf numFmtId="3" fontId="109" fillId="2" borderId="7" xfId="0" applyNumberFormat="1" applyFont="1" applyFill="1" applyBorder="1" applyAlignment="1">
      <alignment horizontal="center" vertical="top" wrapText="1"/>
    </xf>
    <xf numFmtId="3" fontId="130" fillId="0" borderId="7" xfId="0" applyNumberFormat="1" applyFont="1" applyBorder="1" applyAlignment="1">
      <alignment horizontal="center" vertical="center" wrapText="1"/>
    </xf>
    <xf numFmtId="3" fontId="109" fillId="0" borderId="1" xfId="0" applyNumberFormat="1" applyFont="1" applyBorder="1" applyAlignment="1">
      <alignment horizontal="center" vertical="center" shrinkToFit="1"/>
    </xf>
    <xf numFmtId="3" fontId="130" fillId="0" borderId="1" xfId="0" applyNumberFormat="1" applyFont="1" applyBorder="1" applyAlignment="1">
      <alignment horizontal="center" vertical="center" wrapText="1"/>
    </xf>
    <xf numFmtId="3" fontId="110" fillId="0" borderId="1" xfId="0" applyNumberFormat="1" applyFont="1" applyBorder="1" applyAlignment="1">
      <alignment horizontal="center" vertical="center" shrinkToFit="1"/>
    </xf>
    <xf numFmtId="3" fontId="109" fillId="0" borderId="1" xfId="0" applyNumberFormat="1" applyFont="1" applyBorder="1" applyAlignment="1">
      <alignment horizontal="center" vertical="center" wrapText="1"/>
    </xf>
    <xf numFmtId="3" fontId="101" fillId="0" borderId="0" xfId="5" applyNumberFormat="1" applyFont="1" applyAlignment="1">
      <alignment horizontal="center" vertical="center"/>
    </xf>
    <xf numFmtId="0" fontId="2" fillId="0" borderId="0" xfId="12" applyFont="1" applyAlignment="1">
      <alignment horizontal="left"/>
    </xf>
    <xf numFmtId="0" fontId="0" fillId="0" borderId="7" xfId="0" applyBorder="1" applyAlignment="1">
      <alignment horizontal="center" vertical="center" wrapText="1"/>
    </xf>
    <xf numFmtId="0" fontId="23" fillId="0" borderId="0" xfId="7" applyAlignment="1">
      <alignment vertical="center" wrapText="1"/>
    </xf>
    <xf numFmtId="0" fontId="65" fillId="0" borderId="0" xfId="7" applyFont="1" applyAlignment="1">
      <alignment vertical="center"/>
    </xf>
    <xf numFmtId="0" fontId="125" fillId="0" borderId="0" xfId="8" applyFont="1" applyAlignment="1">
      <alignment horizontal="left" vertical="center"/>
    </xf>
    <xf numFmtId="0" fontId="66" fillId="0" borderId="0" xfId="7" applyFont="1" applyAlignment="1">
      <alignment vertical="center"/>
    </xf>
    <xf numFmtId="0" fontId="19" fillId="0" borderId="0" xfId="8" applyFont="1" applyAlignment="1">
      <alignment vertical="center" wrapText="1"/>
    </xf>
    <xf numFmtId="0" fontId="23" fillId="0" borderId="0" xfId="8" applyAlignment="1">
      <alignment vertical="center" wrapText="1"/>
    </xf>
    <xf numFmtId="0" fontId="5" fillId="0" borderId="0" xfId="23"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46" fillId="0" borderId="0" xfId="7" applyFont="1" applyAlignment="1">
      <alignment vertical="center" wrapText="1"/>
    </xf>
    <xf numFmtId="0" fontId="5" fillId="0" borderId="0" xfId="23" applyAlignment="1">
      <alignment vertical="center" wrapText="1"/>
    </xf>
    <xf numFmtId="0" fontId="45" fillId="12" borderId="11" xfId="0" applyFont="1" applyFill="1" applyBorder="1" applyAlignment="1">
      <alignment horizontal="center" vertical="center"/>
    </xf>
    <xf numFmtId="1" fontId="109" fillId="0" borderId="7" xfId="0" applyNumberFormat="1" applyFont="1" applyBorder="1" applyAlignment="1">
      <alignment horizontal="center" vertical="top" shrinkToFit="1"/>
    </xf>
    <xf numFmtId="0" fontId="130" fillId="0" borderId="7" xfId="0" applyFont="1" applyBorder="1" applyAlignment="1">
      <alignment horizontal="center" vertical="top" wrapText="1"/>
    </xf>
    <xf numFmtId="1" fontId="0" fillId="0" borderId="0" xfId="0" applyNumberFormat="1" applyAlignment="1">
      <alignment horizontal="left" vertical="top"/>
    </xf>
    <xf numFmtId="1" fontId="109" fillId="0" borderId="7" xfId="0" applyNumberFormat="1" applyFont="1" applyBorder="1" applyAlignment="1">
      <alignment horizontal="center" vertical="center" shrinkToFit="1"/>
    </xf>
    <xf numFmtId="0" fontId="130" fillId="0" borderId="7" xfId="0" applyFont="1" applyBorder="1" applyAlignment="1">
      <alignment horizontal="center" vertical="center" wrapText="1"/>
    </xf>
    <xf numFmtId="1" fontId="130" fillId="0" borderId="7" xfId="0" applyNumberFormat="1" applyFont="1" applyBorder="1" applyAlignment="1">
      <alignment horizontal="center" vertical="center" wrapText="1"/>
    </xf>
    <xf numFmtId="1" fontId="109" fillId="0" borderId="7" xfId="0" applyNumberFormat="1" applyFont="1" applyBorder="1" applyAlignment="1">
      <alignment horizontal="center" vertical="center" wrapText="1"/>
    </xf>
    <xf numFmtId="0" fontId="128" fillId="2" borderId="1" xfId="0" applyFont="1" applyFill="1" applyBorder="1" applyAlignment="1">
      <alignment horizontal="center" vertical="center"/>
    </xf>
    <xf numFmtId="0" fontId="0" fillId="0" borderId="1" xfId="0" applyBorder="1" applyAlignment="1">
      <alignment horizontal="left" vertical="center"/>
    </xf>
    <xf numFmtId="0" fontId="0" fillId="2" borderId="1" xfId="0" applyFill="1" applyBorder="1" applyAlignment="1">
      <alignment horizontal="center" vertical="center" wrapText="1"/>
    </xf>
    <xf numFmtId="0" fontId="131" fillId="0" borderId="7" xfId="0" applyFont="1" applyBorder="1" applyAlignment="1">
      <alignment horizontal="center" vertical="center" wrapText="1"/>
    </xf>
    <xf numFmtId="1" fontId="0" fillId="0" borderId="7" xfId="0" applyNumberFormat="1" applyBorder="1" applyAlignment="1">
      <alignment horizontal="center" vertical="top"/>
    </xf>
    <xf numFmtId="1" fontId="131" fillId="0" borderId="7" xfId="0" applyNumberFormat="1" applyFont="1" applyBorder="1" applyAlignment="1">
      <alignment horizontal="center" vertical="center" wrapText="1"/>
    </xf>
    <xf numFmtId="1" fontId="0" fillId="0" borderId="7" xfId="0" applyNumberFormat="1" applyBorder="1" applyAlignment="1">
      <alignment horizontal="center" vertical="center"/>
    </xf>
    <xf numFmtId="3" fontId="0" fillId="0" borderId="0" xfId="0" applyNumberFormat="1" applyAlignment="1">
      <alignment horizontal="center" vertical="top"/>
    </xf>
    <xf numFmtId="3" fontId="0" fillId="0" borderId="74" xfId="0" applyNumberFormat="1" applyBorder="1" applyAlignment="1">
      <alignment vertical="top"/>
    </xf>
    <xf numFmtId="3" fontId="0" fillId="0" borderId="76" xfId="0" applyNumberFormat="1" applyBorder="1" applyAlignment="1">
      <alignment vertical="top"/>
    </xf>
    <xf numFmtId="0" fontId="23" fillId="0" borderId="75" xfId="0" applyFont="1" applyBorder="1" applyAlignment="1">
      <alignment vertical="top"/>
    </xf>
    <xf numFmtId="0" fontId="10" fillId="0" borderId="75" xfId="21" applyBorder="1"/>
    <xf numFmtId="0" fontId="23" fillId="0" borderId="0" xfId="0" applyFont="1" applyAlignment="1">
      <alignment vertical="top"/>
    </xf>
    <xf numFmtId="3" fontId="0" fillId="0" borderId="0" xfId="0" applyNumberFormat="1" applyAlignment="1">
      <alignment vertical="top"/>
    </xf>
    <xf numFmtId="3" fontId="10" fillId="0" borderId="76" xfId="21" applyNumberFormat="1" applyBorder="1"/>
    <xf numFmtId="0" fontId="115" fillId="7" borderId="11" xfId="12" applyFont="1" applyFill="1" applyBorder="1" applyAlignment="1">
      <alignment horizontal="center"/>
    </xf>
    <xf numFmtId="0" fontId="115" fillId="7" borderId="37" xfId="12" applyFont="1" applyFill="1" applyBorder="1" applyAlignment="1">
      <alignment horizontal="center"/>
    </xf>
    <xf numFmtId="0" fontId="82" fillId="15" borderId="7" xfId="12" applyFont="1" applyFill="1" applyBorder="1" applyAlignment="1">
      <alignment horizontal="center"/>
    </xf>
    <xf numFmtId="0" fontId="1" fillId="0" borderId="0" xfId="12" applyFont="1" applyAlignment="1">
      <alignment horizontal="left"/>
    </xf>
    <xf numFmtId="9" fontId="65" fillId="0" borderId="0" xfId="12" applyNumberFormat="1" applyFont="1" applyAlignment="1">
      <alignment horizontal="center"/>
    </xf>
    <xf numFmtId="0" fontId="132" fillId="0" borderId="7" xfId="0" applyFont="1" applyBorder="1" applyAlignment="1">
      <alignment horizontal="center" vertical="center"/>
    </xf>
    <xf numFmtId="0" fontId="132" fillId="0" borderId="7" xfId="0" applyFont="1" applyBorder="1" applyAlignment="1">
      <alignment horizontal="center"/>
    </xf>
    <xf numFmtId="3" fontId="129" fillId="2" borderId="7" xfId="0" applyNumberFormat="1" applyFont="1" applyFill="1" applyBorder="1" applyAlignment="1">
      <alignment horizontal="center" vertical="top" wrapText="1"/>
    </xf>
    <xf numFmtId="49" fontId="129" fillId="2" borderId="31" xfId="0" applyNumberFormat="1" applyFont="1" applyFill="1" applyBorder="1" applyAlignment="1">
      <alignment horizontal="center" vertical="top" wrapText="1"/>
    </xf>
    <xf numFmtId="49" fontId="129" fillId="2" borderId="6" xfId="0" applyNumberFormat="1" applyFont="1" applyFill="1" applyBorder="1" applyAlignment="1">
      <alignment horizontal="center" vertical="top" wrapText="1"/>
    </xf>
    <xf numFmtId="3" fontId="129" fillId="2" borderId="7" xfId="0" applyNumberFormat="1" applyFont="1" applyFill="1" applyBorder="1" applyAlignment="1">
      <alignment horizontal="center" vertical="center" wrapText="1"/>
    </xf>
    <xf numFmtId="0" fontId="129" fillId="2" borderId="31" xfId="0" applyFont="1" applyFill="1" applyBorder="1" applyAlignment="1">
      <alignment horizontal="center" vertical="top" wrapText="1"/>
    </xf>
    <xf numFmtId="0" fontId="129" fillId="2" borderId="6" xfId="0" applyFont="1" applyFill="1" applyBorder="1" applyAlignment="1">
      <alignment horizontal="center" vertical="top" wrapText="1"/>
    </xf>
    <xf numFmtId="0" fontId="23" fillId="0" borderId="0" xfId="6" applyAlignment="1">
      <alignment horizontal="center" vertical="top" wrapText="1"/>
    </xf>
    <xf numFmtId="0" fontId="41" fillId="0" borderId="0" xfId="7" applyFont="1" applyAlignment="1">
      <alignment horizontal="center" vertical="center" wrapText="1"/>
    </xf>
    <xf numFmtId="0" fontId="41" fillId="0" borderId="0" xfId="6" applyFont="1" applyAlignment="1">
      <alignment horizontal="center" vertical="center" wrapText="1"/>
    </xf>
    <xf numFmtId="165" fontId="14" fillId="0" borderId="0" xfId="6" applyNumberFormat="1" applyFont="1" applyAlignment="1">
      <alignment horizontal="center" vertical="top" shrinkToFit="1"/>
    </xf>
    <xf numFmtId="19" fontId="46" fillId="0" borderId="0" xfId="6" applyNumberFormat="1" applyFont="1" applyAlignment="1">
      <alignment horizontal="left" vertical="top" wrapText="1"/>
    </xf>
    <xf numFmtId="0" fontId="46" fillId="0" borderId="0" xfId="6" applyFont="1" applyAlignment="1">
      <alignment horizontal="left" vertical="top" wrapText="1"/>
    </xf>
    <xf numFmtId="0" fontId="18" fillId="0" borderId="0" xfId="6" applyFont="1" applyAlignment="1">
      <alignment horizontal="center" vertical="top" wrapText="1"/>
    </xf>
    <xf numFmtId="0" fontId="129" fillId="2" borderId="7" xfId="0" applyFont="1" applyFill="1" applyBorder="1" applyAlignment="1">
      <alignment horizontal="center" vertical="top" wrapText="1"/>
    </xf>
    <xf numFmtId="0" fontId="110" fillId="2" borderId="7" xfId="0" applyFont="1" applyFill="1" applyBorder="1" applyAlignment="1">
      <alignment horizontal="center" vertical="top" wrapText="1"/>
    </xf>
    <xf numFmtId="0" fontId="109" fillId="2" borderId="7" xfId="0" applyFont="1" applyFill="1" applyBorder="1" applyAlignment="1">
      <alignment horizontal="center" vertical="top" wrapText="1"/>
    </xf>
    <xf numFmtId="0" fontId="129" fillId="2" borderId="10" xfId="0" applyFont="1" applyFill="1" applyBorder="1" applyAlignment="1">
      <alignment horizontal="center" vertical="top" wrapText="1"/>
    </xf>
    <xf numFmtId="0" fontId="129" fillId="2" borderId="11" xfId="0" applyFont="1" applyFill="1" applyBorder="1" applyAlignment="1">
      <alignment horizontal="center" vertical="top" wrapText="1"/>
    </xf>
    <xf numFmtId="17" fontId="110" fillId="2" borderId="7" xfId="0" applyNumberFormat="1" applyFont="1" applyFill="1" applyBorder="1" applyAlignment="1">
      <alignment horizontal="center" vertical="top" wrapText="1"/>
    </xf>
    <xf numFmtId="49" fontId="110" fillId="2" borderId="7" xfId="0" applyNumberFormat="1" applyFont="1" applyFill="1" applyBorder="1" applyAlignment="1">
      <alignment horizontal="center" vertical="top" wrapText="1"/>
    </xf>
    <xf numFmtId="0" fontId="126" fillId="0" borderId="48" xfId="6" applyFont="1" applyBorder="1" applyAlignment="1">
      <alignment horizontal="left" wrapText="1" indent="1"/>
    </xf>
    <xf numFmtId="0" fontId="46" fillId="0" borderId="48" xfId="6" applyFont="1" applyBorder="1" applyAlignment="1">
      <alignment horizontal="left" wrapText="1" indent="1"/>
    </xf>
    <xf numFmtId="0" fontId="129" fillId="2" borderId="7" xfId="0" applyFont="1" applyFill="1" applyBorder="1" applyAlignment="1">
      <alignment horizontal="center" vertical="center" wrapText="1"/>
    </xf>
    <xf numFmtId="17" fontId="129" fillId="2" borderId="7" xfId="0" applyNumberFormat="1" applyFont="1" applyFill="1" applyBorder="1" applyAlignment="1">
      <alignment horizontal="center" vertical="top" wrapText="1"/>
    </xf>
    <xf numFmtId="49" fontId="109" fillId="2" borderId="7" xfId="0" applyNumberFormat="1" applyFont="1" applyFill="1" applyBorder="1" applyAlignment="1">
      <alignment horizontal="center" vertical="top" wrapText="1"/>
    </xf>
    <xf numFmtId="165" fontId="71" fillId="0" borderId="2" xfId="0" applyNumberFormat="1" applyFont="1" applyBorder="1" applyAlignment="1">
      <alignment horizontal="center" vertical="center" shrinkToFit="1"/>
    </xf>
    <xf numFmtId="165" fontId="71" fillId="0" borderId="3" xfId="0" applyNumberFormat="1" applyFont="1" applyBorder="1" applyAlignment="1">
      <alignment horizontal="center" vertical="center" shrinkToFit="1"/>
    </xf>
    <xf numFmtId="0" fontId="0" fillId="0" borderId="0" xfId="0" applyAlignment="1">
      <alignment horizontal="left" vertical="top" wrapText="1"/>
    </xf>
    <xf numFmtId="0" fontId="41" fillId="0" borderId="0" xfId="0" applyFont="1" applyAlignment="1">
      <alignment horizontal="center" vertical="top" wrapText="1"/>
    </xf>
    <xf numFmtId="0" fontId="0" fillId="0" borderId="0" xfId="0" applyAlignment="1">
      <alignment horizontal="center" vertical="top" wrapText="1"/>
    </xf>
    <xf numFmtId="0" fontId="124" fillId="0" borderId="0" xfId="0" applyFont="1" applyAlignment="1">
      <alignment horizontal="center" vertical="top" wrapText="1"/>
    </xf>
    <xf numFmtId="0" fontId="45" fillId="0" borderId="0" xfId="0" applyFont="1" applyAlignment="1">
      <alignment horizontal="center" vertical="top" wrapText="1"/>
    </xf>
    <xf numFmtId="0" fontId="13" fillId="0" borderId="0" xfId="0" applyFont="1" applyAlignment="1">
      <alignment horizontal="right" vertical="top" wrapText="1"/>
    </xf>
    <xf numFmtId="0" fontId="0" fillId="0" borderId="0" xfId="0" applyAlignment="1">
      <alignment horizontal="right" vertical="top" wrapText="1"/>
    </xf>
    <xf numFmtId="0" fontId="126" fillId="0" borderId="0" xfId="0" applyFont="1" applyAlignment="1">
      <alignment horizontal="left" wrapText="1" indent="1"/>
    </xf>
    <xf numFmtId="0" fontId="46" fillId="0" borderId="0" xfId="0" applyFont="1" applyAlignment="1">
      <alignment horizontal="left" wrapText="1" indent="1"/>
    </xf>
    <xf numFmtId="0" fontId="13" fillId="0" borderId="48" xfId="0" applyFont="1" applyBorder="1" applyAlignment="1">
      <alignment horizontal="right"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9" fillId="0" borderId="0" xfId="0" applyFont="1" applyAlignment="1">
      <alignment horizontal="center" vertical="top" wrapText="1"/>
    </xf>
    <xf numFmtId="0" fontId="103" fillId="0" borderId="0" xfId="0" applyFont="1" applyAlignment="1">
      <alignment horizontal="center" vertical="top" wrapText="1"/>
    </xf>
    <xf numFmtId="0" fontId="41" fillId="0" borderId="0" xfId="0" applyFont="1" applyAlignment="1">
      <alignment horizontal="center" vertical="center" wrapText="1"/>
    </xf>
    <xf numFmtId="0" fontId="119" fillId="0" borderId="61" xfId="0" applyFont="1" applyBorder="1" applyAlignment="1">
      <alignment horizontal="left"/>
    </xf>
    <xf numFmtId="0" fontId="16" fillId="3" borderId="55" xfId="0" applyFont="1" applyFill="1" applyBorder="1" applyAlignment="1">
      <alignment horizontal="center" vertical="center" wrapText="1"/>
    </xf>
    <xf numFmtId="0" fontId="16" fillId="3" borderId="70" xfId="0" applyFont="1" applyFill="1" applyBorder="1" applyAlignment="1">
      <alignment horizontal="center" vertical="center" wrapText="1"/>
    </xf>
    <xf numFmtId="0" fontId="46" fillId="0" borderId="0" xfId="7" applyFont="1" applyAlignment="1">
      <alignment horizontal="left" vertical="center" wrapText="1"/>
    </xf>
    <xf numFmtId="0" fontId="13" fillId="0" borderId="0" xfId="8" applyFont="1" applyAlignment="1">
      <alignment horizontal="right" vertical="center" wrapText="1"/>
    </xf>
    <xf numFmtId="0" fontId="13" fillId="0" borderId="0" xfId="23" applyFont="1" applyAlignment="1">
      <alignment horizontal="left" vertical="center" wrapText="1"/>
    </xf>
    <xf numFmtId="0" fontId="25" fillId="0" borderId="0" xfId="23" applyFont="1" applyAlignment="1">
      <alignment horizontal="left" vertical="center" wrapText="1"/>
    </xf>
    <xf numFmtId="0" fontId="75" fillId="12" borderId="7" xfId="7" applyFont="1" applyFill="1" applyBorder="1" applyAlignment="1">
      <alignment horizontal="center" vertical="center" wrapText="1"/>
    </xf>
    <xf numFmtId="0" fontId="65" fillId="0" borderId="0" xfId="7" applyFont="1" applyAlignment="1">
      <alignment horizontal="center" vertical="center"/>
    </xf>
    <xf numFmtId="0" fontId="66" fillId="0" borderId="0" xfId="7" applyFont="1" applyAlignment="1">
      <alignment horizontal="center" vertical="center" wrapText="1"/>
    </xf>
    <xf numFmtId="0" fontId="122" fillId="0" borderId="0" xfId="8" applyFont="1" applyAlignment="1">
      <alignment horizontal="center" vertical="center" wrapText="1"/>
    </xf>
    <xf numFmtId="0" fontId="23" fillId="0" borderId="0" xfId="8" applyAlignment="1">
      <alignment horizontal="center" vertical="center"/>
    </xf>
    <xf numFmtId="0" fontId="131" fillId="0" borderId="7" xfId="0" applyFont="1" applyBorder="1" applyAlignment="1">
      <alignment horizontal="center" vertical="center" wrapText="1"/>
    </xf>
    <xf numFmtId="0" fontId="131" fillId="0" borderId="7" xfId="0" applyFont="1" applyBorder="1" applyAlignment="1">
      <alignment horizontal="center" vertical="top"/>
    </xf>
    <xf numFmtId="0" fontId="46" fillId="0" borderId="46" xfId="7" applyFont="1" applyBorder="1" applyAlignment="1">
      <alignment horizontal="left" vertical="center" wrapText="1"/>
    </xf>
    <xf numFmtId="0" fontId="45" fillId="12" borderId="0" xfId="7" applyFont="1" applyFill="1" applyAlignment="1">
      <alignment horizontal="center" vertical="center" wrapText="1"/>
    </xf>
    <xf numFmtId="0" fontId="45" fillId="12" borderId="10" xfId="7" applyFont="1" applyFill="1" applyBorder="1" applyAlignment="1">
      <alignment horizontal="center" vertical="center" wrapText="1"/>
    </xf>
    <xf numFmtId="0" fontId="45" fillId="12" borderId="11" xfId="7" applyFont="1" applyFill="1" applyBorder="1" applyAlignment="1">
      <alignment horizontal="center" vertical="center" wrapText="1"/>
    </xf>
    <xf numFmtId="1" fontId="131" fillId="0" borderId="7" xfId="0" applyNumberFormat="1" applyFont="1" applyBorder="1" applyAlignment="1">
      <alignment horizontal="center" vertical="center" wrapText="1"/>
    </xf>
    <xf numFmtId="0" fontId="46" fillId="0" borderId="0" xfId="8" applyFont="1" applyAlignment="1">
      <alignment horizontal="left" vertical="center" wrapText="1"/>
    </xf>
    <xf numFmtId="0" fontId="45" fillId="12" borderId="10" xfId="0" applyFont="1" applyFill="1" applyBorder="1" applyAlignment="1">
      <alignment horizontal="center" vertical="center"/>
    </xf>
    <xf numFmtId="0" fontId="45" fillId="12" borderId="14" xfId="0" applyFont="1" applyFill="1" applyBorder="1" applyAlignment="1">
      <alignment horizontal="center" vertical="center"/>
    </xf>
    <xf numFmtId="0" fontId="107" fillId="0" borderId="0" xfId="5" applyFont="1" applyAlignment="1">
      <alignment horizontal="left"/>
    </xf>
    <xf numFmtId="0" fontId="27" fillId="0" borderId="8" xfId="5" applyBorder="1" applyAlignment="1">
      <alignment horizontal="center"/>
    </xf>
    <xf numFmtId="0" fontId="27" fillId="0" borderId="0" xfId="5" applyAlignment="1">
      <alignment horizontal="center"/>
    </xf>
    <xf numFmtId="0" fontId="93" fillId="0" borderId="0" xfId="5" applyFont="1" applyAlignment="1">
      <alignment wrapText="1"/>
    </xf>
    <xf numFmtId="0" fontId="106" fillId="0" borderId="0" xfId="5" applyFont="1"/>
    <xf numFmtId="0" fontId="30" fillId="0" borderId="0" xfId="5" applyFont="1" applyAlignment="1">
      <alignment horizontal="center" vertical="center" wrapText="1"/>
    </xf>
    <xf numFmtId="0" fontId="65" fillId="0" borderId="0" xfId="5" applyFont="1" applyAlignment="1">
      <alignment horizontal="center" vertical="center"/>
    </xf>
    <xf numFmtId="0" fontId="31" fillId="0" borderId="0" xfId="5" applyFont="1" applyAlignment="1">
      <alignment horizontal="left" vertical="center" wrapText="1"/>
    </xf>
    <xf numFmtId="0" fontId="32" fillId="0" borderId="0" xfId="5" applyFont="1" applyAlignment="1">
      <alignment horizontal="center" vertical="top" wrapText="1"/>
    </xf>
    <xf numFmtId="0" fontId="34" fillId="0" borderId="0" xfId="5" applyFont="1"/>
    <xf numFmtId="0" fontId="35" fillId="0" borderId="0" xfId="5" applyFont="1" applyAlignment="1">
      <alignment horizontal="center" vertical="top" wrapText="1"/>
    </xf>
    <xf numFmtId="0" fontId="34" fillId="0" borderId="12" xfId="5" applyFont="1" applyBorder="1"/>
    <xf numFmtId="0" fontId="36" fillId="0" borderId="0" xfId="5" applyFont="1" applyAlignment="1">
      <alignment horizontal="center" wrapText="1"/>
    </xf>
    <xf numFmtId="0" fontId="27" fillId="0" borderId="0" xfId="5"/>
    <xf numFmtId="0" fontId="36" fillId="0" borderId="12" xfId="5" applyFont="1" applyBorder="1" applyAlignment="1">
      <alignment horizontal="center" wrapText="1"/>
    </xf>
    <xf numFmtId="0" fontId="104" fillId="15" borderId="46" xfId="5" applyFont="1" applyFill="1" applyBorder="1" applyAlignment="1">
      <alignment horizontal="center" vertical="center" wrapText="1"/>
    </xf>
    <xf numFmtId="0" fontId="105" fillId="15" borderId="12" xfId="5" applyFont="1" applyFill="1" applyBorder="1" applyAlignment="1">
      <alignment vertical="center"/>
    </xf>
    <xf numFmtId="0" fontId="104" fillId="15" borderId="62" xfId="5" applyFont="1" applyFill="1" applyBorder="1" applyAlignment="1">
      <alignment horizontal="center" vertical="center"/>
    </xf>
    <xf numFmtId="3" fontId="37" fillId="0" borderId="0" xfId="5" applyNumberFormat="1" applyFont="1" applyAlignment="1">
      <alignment horizontal="center" vertical="center"/>
    </xf>
    <xf numFmtId="3" fontId="37" fillId="0" borderId="12" xfId="5" applyNumberFormat="1" applyFont="1" applyBorder="1" applyAlignment="1">
      <alignment horizontal="center" vertical="center"/>
    </xf>
    <xf numFmtId="0" fontId="28" fillId="0" borderId="0" xfId="5" applyFont="1" applyAlignment="1">
      <alignment horizontal="center"/>
    </xf>
    <xf numFmtId="0" fontId="102" fillId="0" borderId="0" xfId="5" applyFont="1" applyAlignment="1">
      <alignment horizontal="center"/>
    </xf>
    <xf numFmtId="0" fontId="66" fillId="0" borderId="0" xfId="5" applyFont="1"/>
    <xf numFmtId="0" fontId="70" fillId="0" borderId="0" xfId="5" applyFont="1" applyAlignment="1">
      <alignment horizontal="center"/>
    </xf>
    <xf numFmtId="0" fontId="65" fillId="0" borderId="0" xfId="5" applyFont="1"/>
    <xf numFmtId="0" fontId="29" fillId="0" borderId="0" xfId="5" applyFont="1" applyAlignment="1">
      <alignment horizontal="center"/>
    </xf>
    <xf numFmtId="0" fontId="46" fillId="0" borderId="20" xfId="7" applyFont="1" applyBorder="1" applyAlignment="1">
      <alignment horizontal="left" vertical="center" wrapText="1"/>
    </xf>
    <xf numFmtId="0" fontId="75" fillId="2" borderId="54" xfId="8" applyFont="1" applyFill="1" applyBorder="1" applyAlignment="1">
      <alignment horizontal="center" vertical="center" wrapText="1"/>
    </xf>
    <xf numFmtId="0" fontId="75" fillId="2" borderId="49" xfId="8" applyFont="1" applyFill="1" applyBorder="1" applyAlignment="1">
      <alignment horizontal="center" vertical="center" wrapText="1"/>
    </xf>
    <xf numFmtId="0" fontId="77" fillId="2" borderId="53" xfId="8" applyFont="1" applyFill="1" applyBorder="1" applyAlignment="1">
      <alignment horizontal="center" vertical="center" wrapText="1"/>
    </xf>
    <xf numFmtId="0" fontId="40" fillId="2" borderId="9" xfId="8" applyFont="1" applyFill="1" applyBorder="1" applyAlignment="1">
      <alignment horizontal="center" vertical="center" wrapText="1"/>
    </xf>
    <xf numFmtId="0" fontId="75" fillId="2" borderId="53" xfId="8" applyFont="1" applyFill="1" applyBorder="1" applyAlignment="1">
      <alignment horizontal="center" vertical="center" wrapText="1"/>
    </xf>
    <xf numFmtId="0" fontId="75" fillId="2" borderId="9" xfId="8" applyFont="1" applyFill="1" applyBorder="1" applyAlignment="1">
      <alignment horizontal="center" vertical="center" wrapText="1"/>
    </xf>
    <xf numFmtId="0" fontId="75" fillId="2" borderId="55" xfId="8" applyFont="1" applyFill="1" applyBorder="1" applyAlignment="1">
      <alignment horizontal="center" vertical="center" wrapText="1"/>
    </xf>
    <xf numFmtId="0" fontId="75" fillId="2" borderId="56" xfId="8" applyFont="1" applyFill="1" applyBorder="1" applyAlignment="1">
      <alignment horizontal="center" vertical="center" wrapText="1"/>
    </xf>
    <xf numFmtId="0" fontId="121" fillId="0" borderId="41" xfId="8" applyFont="1" applyBorder="1" applyAlignment="1">
      <alignment horizontal="left" vertical="top" wrapText="1" indent="1"/>
    </xf>
    <xf numFmtId="0" fontId="121" fillId="0" borderId="57" xfId="8" applyFont="1" applyBorder="1" applyAlignment="1">
      <alignment horizontal="left" vertical="top" wrapText="1" indent="1"/>
    </xf>
    <xf numFmtId="0" fontId="121" fillId="0" borderId="42" xfId="8" applyFont="1" applyBorder="1" applyAlignment="1">
      <alignment horizontal="left" vertical="top" wrapText="1" indent="1"/>
    </xf>
    <xf numFmtId="0" fontId="75" fillId="14" borderId="77" xfId="8" applyFont="1" applyFill="1" applyBorder="1" applyAlignment="1">
      <alignment horizontal="center" vertical="center" wrapText="1"/>
    </xf>
    <xf numFmtId="0" fontId="75" fillId="14" borderId="78" xfId="8" applyFont="1" applyFill="1" applyBorder="1" applyAlignment="1">
      <alignment horizontal="center" vertical="center" wrapText="1"/>
    </xf>
    <xf numFmtId="0" fontId="9" fillId="0" borderId="0" xfId="20" applyFont="1" applyAlignment="1">
      <alignment horizontal="left" vertical="center" wrapText="1"/>
    </xf>
    <xf numFmtId="0" fontId="11" fillId="0" borderId="0" xfId="20" applyAlignment="1">
      <alignment horizontal="center" vertical="center"/>
    </xf>
    <xf numFmtId="0" fontId="23" fillId="0" borderId="0" xfId="8" applyAlignment="1">
      <alignment horizontal="left" vertical="top" wrapText="1"/>
    </xf>
    <xf numFmtId="0" fontId="41" fillId="0" borderId="0" xfId="8" applyFont="1" applyAlignment="1">
      <alignment horizontal="center" vertical="top" wrapText="1"/>
    </xf>
    <xf numFmtId="0" fontId="23" fillId="0" borderId="0" xfId="8" applyAlignment="1">
      <alignment horizontal="center" vertical="top" wrapText="1"/>
    </xf>
    <xf numFmtId="0" fontId="124" fillId="0" borderId="0" xfId="8" applyFont="1" applyAlignment="1">
      <alignment horizontal="center" wrapText="1"/>
    </xf>
    <xf numFmtId="0" fontId="45" fillId="0" borderId="0" xfId="8" applyFont="1" applyAlignment="1">
      <alignment horizontal="center" wrapText="1"/>
    </xf>
    <xf numFmtId="0" fontId="79" fillId="0" borderId="0" xfId="8" applyFont="1" applyAlignment="1">
      <alignment horizontal="right" wrapText="1"/>
    </xf>
    <xf numFmtId="0" fontId="78" fillId="0" borderId="0" xfId="8" applyFont="1" applyAlignment="1">
      <alignment horizontal="right" wrapText="1"/>
    </xf>
    <xf numFmtId="0" fontId="75" fillId="0" borderId="0" xfId="8" applyFont="1" applyAlignment="1">
      <alignment horizontal="left" wrapText="1" indent="1"/>
    </xf>
    <xf numFmtId="0" fontId="80" fillId="0" borderId="0" xfId="8" applyFont="1" applyAlignment="1">
      <alignment horizontal="left" wrapText="1" indent="1"/>
    </xf>
    <xf numFmtId="0" fontId="13" fillId="0" borderId="12" xfId="8" applyFont="1" applyBorder="1" applyAlignment="1">
      <alignment horizontal="right" vertical="center" wrapText="1"/>
    </xf>
    <xf numFmtId="0" fontId="19" fillId="0" borderId="0" xfId="8" applyFont="1" applyAlignment="1">
      <alignment horizontal="center" vertical="top" wrapText="1"/>
    </xf>
    <xf numFmtId="0" fontId="123" fillId="15" borderId="7" xfId="7" applyFont="1" applyFill="1" applyBorder="1" applyAlignment="1">
      <alignment horizontal="center" vertical="center" wrapText="1"/>
    </xf>
    <xf numFmtId="0" fontId="23" fillId="0" borderId="0" xfId="0" applyFont="1" applyAlignment="1">
      <alignment horizontal="center" vertical="center" wrapText="1"/>
    </xf>
    <xf numFmtId="0" fontId="52" fillId="0" borderId="7" xfId="0" applyFont="1" applyBorder="1" applyAlignment="1">
      <alignment horizontal="center" vertical="center"/>
    </xf>
    <xf numFmtId="0" fontId="52" fillId="0" borderId="31" xfId="0" applyFont="1" applyBorder="1" applyAlignment="1">
      <alignment horizontal="center" vertical="center"/>
    </xf>
    <xf numFmtId="0" fontId="52" fillId="0" borderId="52" xfId="0" applyFont="1" applyBorder="1" applyAlignment="1">
      <alignment horizontal="center" vertical="center"/>
    </xf>
    <xf numFmtId="0" fontId="52" fillId="0" borderId="6" xfId="0" applyFont="1" applyBorder="1" applyAlignment="1">
      <alignment horizontal="center" vertical="center"/>
    </xf>
    <xf numFmtId="0" fontId="30" fillId="0" borderId="0" xfId="5" applyFont="1" applyAlignment="1">
      <alignment horizontal="center" wrapText="1"/>
    </xf>
    <xf numFmtId="0" fontId="70" fillId="0" borderId="0" xfId="5" applyFont="1" applyAlignment="1">
      <alignment horizontal="center" wrapText="1"/>
    </xf>
    <xf numFmtId="0" fontId="47" fillId="0" borderId="0" xfId="5" applyFont="1" applyAlignment="1">
      <alignment horizontal="center" wrapText="1"/>
    </xf>
    <xf numFmtId="0" fontId="29" fillId="0" borderId="0" xfId="5" applyFont="1" applyAlignment="1">
      <alignment horizontal="center" wrapText="1"/>
    </xf>
    <xf numFmtId="0" fontId="50" fillId="0" borderId="0" xfId="0" applyFont="1" applyAlignment="1">
      <alignment horizontal="center" vertical="center" wrapText="1"/>
    </xf>
    <xf numFmtId="0" fontId="48" fillId="0" borderId="0" xfId="5" applyFont="1" applyAlignment="1">
      <alignment horizontal="center"/>
    </xf>
    <xf numFmtId="0" fontId="49" fillId="0" borderId="0" xfId="5" applyFont="1" applyAlignment="1">
      <alignment horizontal="justify" vertical="justify" wrapText="1"/>
    </xf>
    <xf numFmtId="0" fontId="49" fillId="0" borderId="0" xfId="5" applyFont="1" applyAlignment="1">
      <alignment horizontal="justify" vertical="justify"/>
    </xf>
    <xf numFmtId="0" fontId="108" fillId="15" borderId="10" xfId="0" applyFont="1" applyFill="1" applyBorder="1" applyAlignment="1">
      <alignment horizontal="center" vertical="center"/>
    </xf>
    <xf numFmtId="0" fontId="108" fillId="15" borderId="11" xfId="0" applyFont="1" applyFill="1" applyBorder="1" applyAlignment="1">
      <alignment horizontal="center" vertical="center"/>
    </xf>
    <xf numFmtId="0" fontId="109" fillId="0" borderId="0" xfId="0" applyFont="1" applyAlignment="1">
      <alignment horizontal="center" vertical="center" wrapText="1"/>
    </xf>
    <xf numFmtId="0" fontId="108" fillId="15" borderId="7" xfId="0" applyFont="1" applyFill="1" applyBorder="1" applyAlignment="1">
      <alignment horizontal="center" vertical="center" wrapText="1"/>
    </xf>
    <xf numFmtId="0" fontId="82" fillId="15" borderId="7" xfId="0" applyFont="1" applyFill="1" applyBorder="1" applyAlignment="1">
      <alignment horizontal="center" vertical="center" wrapText="1"/>
    </xf>
    <xf numFmtId="0" fontId="0" fillId="0" borderId="32" xfId="0" applyBorder="1" applyAlignment="1">
      <alignment horizontal="center" vertical="center"/>
    </xf>
    <xf numFmtId="0" fontId="0" fillId="0" borderId="60" xfId="0" applyBorder="1" applyAlignment="1">
      <alignment horizontal="center" vertical="center"/>
    </xf>
    <xf numFmtId="0" fontId="0" fillId="0" borderId="59" xfId="0" applyBorder="1" applyAlignment="1">
      <alignment horizontal="center" vertical="center"/>
    </xf>
    <xf numFmtId="0" fontId="0" fillId="0" borderId="31" xfId="0" applyBorder="1" applyAlignment="1">
      <alignment horizontal="center" vertical="center"/>
    </xf>
    <xf numFmtId="0" fontId="0" fillId="0" borderId="52" xfId="0" applyBorder="1" applyAlignment="1">
      <alignment horizontal="center" vertical="center"/>
    </xf>
    <xf numFmtId="0" fontId="0" fillId="0" borderId="6" xfId="0" applyBorder="1" applyAlignment="1">
      <alignment horizontal="center" vertical="center"/>
    </xf>
    <xf numFmtId="0" fontId="53" fillId="0" borderId="0" xfId="9" applyFont="1" applyAlignment="1">
      <alignment horizontal="center" vertical="top" wrapText="1" readingOrder="1"/>
    </xf>
    <xf numFmtId="0" fontId="56" fillId="0" borderId="12" xfId="9" applyFont="1" applyBorder="1" applyAlignment="1">
      <alignment horizontal="center" vertical="top" readingOrder="1"/>
    </xf>
    <xf numFmtId="0" fontId="55" fillId="0" borderId="0" xfId="9" applyFont="1" applyAlignment="1">
      <alignment horizontal="center" wrapText="1" readingOrder="1"/>
    </xf>
    <xf numFmtId="0" fontId="54" fillId="0" borderId="0" xfId="9" applyFont="1" applyAlignment="1">
      <alignment horizontal="center" vertical="top" wrapText="1" readingOrder="1"/>
    </xf>
    <xf numFmtId="0" fontId="96" fillId="0" borderId="0" xfId="9" applyFont="1" applyAlignment="1">
      <alignment horizontal="center" vertical="top" wrapText="1" readingOrder="1"/>
    </xf>
    <xf numFmtId="0" fontId="44" fillId="0" borderId="0" xfId="9" applyAlignment="1">
      <alignment horizontal="right" vertical="top" wrapText="1"/>
    </xf>
    <xf numFmtId="3" fontId="57" fillId="0" borderId="0" xfId="9" applyNumberFormat="1" applyFont="1" applyAlignment="1">
      <alignment horizontal="right" vertical="top" wrapText="1"/>
    </xf>
    <xf numFmtId="0" fontId="56" fillId="0" borderId="0" xfId="9" applyFont="1" applyAlignment="1">
      <alignment horizontal="left" vertical="top" wrapText="1"/>
    </xf>
    <xf numFmtId="0" fontId="57" fillId="0" borderId="0" xfId="9" applyFont="1" applyAlignment="1">
      <alignment horizontal="left" vertical="top"/>
    </xf>
    <xf numFmtId="0" fontId="56" fillId="0" borderId="15" xfId="9" applyFont="1" applyBorder="1" applyAlignment="1">
      <alignment horizontal="left" vertical="center" wrapText="1"/>
    </xf>
    <xf numFmtId="0" fontId="57" fillId="0" borderId="15" xfId="9" applyFont="1" applyBorder="1" applyAlignment="1">
      <alignment horizontal="right" vertical="top"/>
    </xf>
    <xf numFmtId="0" fontId="55" fillId="0" borderId="0" xfId="9" applyFont="1" applyAlignment="1">
      <alignment horizontal="center" vertical="top" wrapText="1" readingOrder="1"/>
    </xf>
    <xf numFmtId="0" fontId="52" fillId="0" borderId="0" xfId="21" applyFont="1" applyAlignment="1">
      <alignment horizontal="center" vertical="top"/>
    </xf>
    <xf numFmtId="0" fontId="56" fillId="0" borderId="0" xfId="9" applyFont="1" applyAlignment="1">
      <alignment horizontal="right" vertical="top" wrapText="1"/>
    </xf>
    <xf numFmtId="0" fontId="97" fillId="0" borderId="0" xfId="22" applyFont="1" applyAlignment="1">
      <alignment horizontal="center" vertical="center" wrapText="1"/>
    </xf>
    <xf numFmtId="0" fontId="98" fillId="0" borderId="0" xfId="22" applyFont="1" applyAlignment="1">
      <alignment horizontal="center"/>
    </xf>
    <xf numFmtId="0" fontId="39" fillId="0" borderId="0" xfId="22" applyFont="1" applyAlignment="1">
      <alignment horizontal="center" wrapText="1"/>
    </xf>
    <xf numFmtId="0" fontId="48" fillId="0" borderId="0" xfId="22" applyFont="1" applyAlignment="1">
      <alignment horizontal="center"/>
    </xf>
    <xf numFmtId="0" fontId="34" fillId="0" borderId="0" xfId="22" applyFont="1" applyAlignment="1">
      <alignment horizontal="justify" vertical="justify" wrapText="1"/>
    </xf>
    <xf numFmtId="0" fontId="34" fillId="0" borderId="0" xfId="22" applyFont="1" applyAlignment="1">
      <alignment horizontal="justify" vertical="justify"/>
    </xf>
    <xf numFmtId="0" fontId="37" fillId="0" borderId="0" xfId="22" applyFont="1" applyAlignment="1">
      <alignment horizontal="center" vertical="top"/>
    </xf>
    <xf numFmtId="0" fontId="91" fillId="0" borderId="0" xfId="22"/>
    <xf numFmtId="0" fontId="34" fillId="0" borderId="0" xfId="22" applyFont="1"/>
    <xf numFmtId="0" fontId="99" fillId="0" borderId="0" xfId="22" applyFont="1" applyAlignment="1">
      <alignment horizontal="center"/>
    </xf>
    <xf numFmtId="0" fontId="39" fillId="0" borderId="0" xfId="22" applyFont="1" applyAlignment="1">
      <alignment vertical="top"/>
    </xf>
    <xf numFmtId="0" fontId="92" fillId="0" borderId="15" xfId="22" applyFont="1" applyBorder="1" applyAlignment="1">
      <alignment horizontal="center" vertical="center"/>
    </xf>
    <xf numFmtId="0" fontId="113" fillId="15" borderId="57" xfId="22" applyFont="1" applyFill="1" applyBorder="1" applyAlignment="1">
      <alignment horizontal="center" vertical="center" wrapText="1"/>
    </xf>
    <xf numFmtId="0" fontId="34" fillId="0" borderId="0" xfId="22" applyFont="1" applyAlignment="1">
      <alignment horizontal="center"/>
    </xf>
    <xf numFmtId="0" fontId="37" fillId="6" borderId="0" xfId="22" applyFont="1" applyFill="1" applyAlignment="1">
      <alignment horizontal="center" vertical="top"/>
    </xf>
    <xf numFmtId="0" fontId="39" fillId="0" borderId="0" xfId="22" applyFont="1" applyAlignment="1">
      <alignment horizontal="center" vertical="top"/>
    </xf>
    <xf numFmtId="0" fontId="94" fillId="0" borderId="0" xfId="22" applyFont="1" applyAlignment="1">
      <alignment horizontal="left" vertical="top"/>
    </xf>
    <xf numFmtId="0" fontId="91" fillId="0" borderId="0" xfId="22" applyAlignment="1">
      <alignment horizontal="center"/>
    </xf>
    <xf numFmtId="0" fontId="38" fillId="0" borderId="0" xfId="22" applyFont="1"/>
    <xf numFmtId="0" fontId="38" fillId="0" borderId="0" xfId="22" applyFont="1" applyAlignment="1">
      <alignment horizontal="center"/>
    </xf>
    <xf numFmtId="0" fontId="82" fillId="15" borderId="44" xfId="12" applyFont="1" applyFill="1" applyBorder="1" applyAlignment="1">
      <alignment horizontal="center" vertical="center" wrapText="1"/>
    </xf>
    <xf numFmtId="0" fontId="82" fillId="15" borderId="64" xfId="12" applyFont="1" applyFill="1" applyBorder="1" applyAlignment="1">
      <alignment horizontal="center" vertical="center" wrapText="1"/>
    </xf>
    <xf numFmtId="0" fontId="82" fillId="15" borderId="65" xfId="12" applyFont="1" applyFill="1" applyBorder="1" applyAlignment="1">
      <alignment horizontal="center" vertical="center" wrapText="1"/>
    </xf>
    <xf numFmtId="0" fontId="82" fillId="15" borderId="63" xfId="12" applyFont="1" applyFill="1" applyBorder="1" applyAlignment="1">
      <alignment horizontal="center" vertical="center" wrapText="1"/>
    </xf>
    <xf numFmtId="0" fontId="82" fillId="15" borderId="14" xfId="12" applyFont="1" applyFill="1" applyBorder="1" applyAlignment="1">
      <alignment horizontal="center" vertical="center" wrapText="1"/>
    </xf>
    <xf numFmtId="0" fontId="82" fillId="15" borderId="11" xfId="12" applyFont="1" applyFill="1" applyBorder="1" applyAlignment="1">
      <alignment horizontal="center" vertical="center" wrapText="1"/>
    </xf>
    <xf numFmtId="0" fontId="82" fillId="15" borderId="32" xfId="12" applyFont="1" applyFill="1" applyBorder="1" applyAlignment="1">
      <alignment horizontal="center" vertical="center" wrapText="1"/>
    </xf>
    <xf numFmtId="0" fontId="82" fillId="15" borderId="37" xfId="12" applyFont="1" applyFill="1" applyBorder="1" applyAlignment="1">
      <alignment horizontal="center" vertical="center" wrapText="1"/>
    </xf>
    <xf numFmtId="0" fontId="82" fillId="15" borderId="59" xfId="12" applyFont="1" applyFill="1" applyBorder="1" applyAlignment="1">
      <alignment horizontal="center" vertical="center" wrapText="1"/>
    </xf>
    <xf numFmtId="0" fontId="82" fillId="15" borderId="67" xfId="12" applyFont="1" applyFill="1" applyBorder="1" applyAlignment="1">
      <alignment horizontal="center" vertical="center" wrapText="1"/>
    </xf>
    <xf numFmtId="0" fontId="82" fillId="15" borderId="68" xfId="12" applyFont="1" applyFill="1" applyBorder="1" applyAlignment="1">
      <alignment horizontal="center" vertical="center" wrapText="1"/>
    </xf>
    <xf numFmtId="0" fontId="82" fillId="15" borderId="28" xfId="12" applyFont="1" applyFill="1" applyBorder="1" applyAlignment="1">
      <alignment horizontal="center" vertical="center" wrapText="1"/>
    </xf>
    <xf numFmtId="0" fontId="82" fillId="15" borderId="10" xfId="12" applyFont="1" applyFill="1" applyBorder="1" applyAlignment="1">
      <alignment horizontal="center" vertical="center" wrapText="1"/>
    </xf>
    <xf numFmtId="0" fontId="82" fillId="15" borderId="19" xfId="12" applyFont="1" applyFill="1" applyBorder="1" applyAlignment="1">
      <alignment horizontal="center" vertical="center"/>
    </xf>
    <xf numFmtId="0" fontId="82" fillId="15" borderId="20" xfId="12" applyFont="1" applyFill="1" applyBorder="1" applyAlignment="1">
      <alignment horizontal="center" vertical="center"/>
    </xf>
    <xf numFmtId="0" fontId="82" fillId="15" borderId="21" xfId="12" applyFont="1" applyFill="1" applyBorder="1" applyAlignment="1">
      <alignment horizontal="center" vertical="center"/>
    </xf>
    <xf numFmtId="0" fontId="82" fillId="15" borderId="13" xfId="12" applyFont="1" applyFill="1" applyBorder="1" applyAlignment="1">
      <alignment horizontal="center" vertical="center"/>
    </xf>
    <xf numFmtId="0" fontId="82" fillId="15" borderId="0" xfId="12" applyFont="1" applyFill="1" applyAlignment="1">
      <alignment horizontal="center" vertical="center"/>
    </xf>
    <xf numFmtId="0" fontId="82" fillId="15" borderId="5" xfId="12" applyFont="1" applyFill="1" applyBorder="1" applyAlignment="1">
      <alignment horizontal="center" vertical="center"/>
    </xf>
    <xf numFmtId="0" fontId="82" fillId="15" borderId="27" xfId="12" applyFont="1" applyFill="1" applyBorder="1" applyAlignment="1">
      <alignment horizontal="center" vertical="center"/>
    </xf>
    <xf numFmtId="0" fontId="82" fillId="15" borderId="12" xfId="12" applyFont="1" applyFill="1" applyBorder="1" applyAlignment="1">
      <alignment horizontal="center" vertical="center"/>
    </xf>
    <xf numFmtId="0" fontId="82" fillId="15" borderId="28" xfId="12" applyFont="1" applyFill="1" applyBorder="1" applyAlignment="1">
      <alignment horizontal="center" vertical="center"/>
    </xf>
    <xf numFmtId="0" fontId="82" fillId="15" borderId="16" xfId="12" applyFont="1" applyFill="1" applyBorder="1" applyAlignment="1">
      <alignment horizontal="center" vertical="center" wrapText="1"/>
    </xf>
    <xf numFmtId="0" fontId="82" fillId="15" borderId="24" xfId="12" applyFont="1" applyFill="1" applyBorder="1" applyAlignment="1">
      <alignment horizontal="center" vertical="center" wrapText="1"/>
    </xf>
    <xf numFmtId="0" fontId="82" fillId="15" borderId="29" xfId="12" applyFont="1" applyFill="1" applyBorder="1" applyAlignment="1">
      <alignment horizontal="center" vertical="center" wrapText="1"/>
    </xf>
    <xf numFmtId="0" fontId="82" fillId="15" borderId="22" xfId="12" applyFont="1" applyFill="1" applyBorder="1" applyAlignment="1">
      <alignment horizontal="center" vertical="center"/>
    </xf>
    <xf numFmtId="0" fontId="82" fillId="15" borderId="17" xfId="12" applyFont="1" applyFill="1" applyBorder="1" applyAlignment="1">
      <alignment horizontal="center" vertical="center"/>
    </xf>
    <xf numFmtId="0" fontId="82" fillId="15" borderId="23" xfId="12" applyFont="1" applyFill="1" applyBorder="1" applyAlignment="1">
      <alignment horizontal="center" vertical="center"/>
    </xf>
    <xf numFmtId="0" fontId="82" fillId="15" borderId="11" xfId="12" applyFont="1" applyFill="1" applyBorder="1" applyAlignment="1">
      <alignment horizontal="center" vertical="center"/>
    </xf>
    <xf numFmtId="0" fontId="82" fillId="15" borderId="7" xfId="12" applyFont="1" applyFill="1" applyBorder="1" applyAlignment="1">
      <alignment horizontal="center" vertical="center"/>
    </xf>
    <xf numFmtId="0" fontId="82" fillId="15" borderId="26" xfId="12" applyFont="1" applyFill="1" applyBorder="1" applyAlignment="1">
      <alignment horizontal="center" vertical="center"/>
    </xf>
    <xf numFmtId="0" fontId="114" fillId="12" borderId="25" xfId="12" applyFont="1" applyFill="1" applyBorder="1" applyAlignment="1">
      <alignment horizontal="center" vertical="center" wrapText="1"/>
    </xf>
    <xf numFmtId="0" fontId="114" fillId="12" borderId="30" xfId="12" applyFont="1" applyFill="1" applyBorder="1" applyAlignment="1">
      <alignment horizontal="center" vertical="center" wrapText="1"/>
    </xf>
    <xf numFmtId="0" fontId="114" fillId="12" borderId="7" xfId="12" applyFont="1" applyFill="1" applyBorder="1" applyAlignment="1">
      <alignment horizontal="center" vertical="center" wrapText="1"/>
    </xf>
    <xf numFmtId="0" fontId="114" fillId="12" borderId="31" xfId="12" applyFont="1" applyFill="1" applyBorder="1" applyAlignment="1">
      <alignment horizontal="center" vertical="center" wrapText="1"/>
    </xf>
    <xf numFmtId="0" fontId="114" fillId="12" borderId="33" xfId="12" applyFont="1" applyFill="1" applyBorder="1" applyAlignment="1">
      <alignment horizontal="center" vertical="center"/>
    </xf>
    <xf numFmtId="0" fontId="114" fillId="12" borderId="45" xfId="12" applyFont="1" applyFill="1" applyBorder="1" applyAlignment="1">
      <alignment horizontal="center" vertical="center"/>
    </xf>
    <xf numFmtId="0" fontId="62" fillId="0" borderId="0" xfId="12" applyFont="1" applyAlignment="1">
      <alignment horizontal="left" vertical="top" wrapText="1"/>
    </xf>
    <xf numFmtId="0" fontId="82" fillId="15" borderId="7" xfId="12" applyFont="1" applyFill="1" applyBorder="1" applyAlignment="1">
      <alignment horizontal="center" wrapText="1"/>
    </xf>
    <xf numFmtId="0" fontId="25" fillId="12" borderId="7" xfId="12" applyFont="1" applyFill="1" applyBorder="1" applyAlignment="1">
      <alignment horizontal="center" wrapText="1"/>
    </xf>
    <xf numFmtId="0" fontId="82" fillId="15" borderId="7" xfId="12" applyFont="1" applyFill="1" applyBorder="1" applyAlignment="1">
      <alignment horizontal="center" vertical="center" wrapText="1"/>
    </xf>
    <xf numFmtId="0" fontId="114" fillId="12" borderId="11" xfId="12" applyFont="1" applyFill="1" applyBorder="1" applyAlignment="1">
      <alignment horizontal="center" vertical="center" wrapText="1"/>
    </xf>
    <xf numFmtId="0" fontId="12" fillId="0" borderId="7" xfId="12" applyBorder="1" applyAlignment="1">
      <alignment horizontal="center" wrapText="1"/>
    </xf>
    <xf numFmtId="1" fontId="25" fillId="0" borderId="7" xfId="13" applyNumberFormat="1" applyFont="1" applyBorder="1" applyAlignment="1">
      <alignment horizontal="center"/>
    </xf>
    <xf numFmtId="0" fontId="82" fillId="15" borderId="19" xfId="12" applyFont="1" applyFill="1" applyBorder="1" applyAlignment="1">
      <alignment horizontal="center" vertical="center" wrapText="1"/>
    </xf>
    <xf numFmtId="0" fontId="82" fillId="15" borderId="20" xfId="12" applyFont="1" applyFill="1" applyBorder="1" applyAlignment="1">
      <alignment horizontal="center" vertical="center" wrapText="1"/>
    </xf>
    <xf numFmtId="0" fontId="82" fillId="15" borderId="12" xfId="12" applyFont="1" applyFill="1" applyBorder="1" applyAlignment="1">
      <alignment horizontal="center" vertical="center" wrapText="1"/>
    </xf>
    <xf numFmtId="17" fontId="3" fillId="0" borderId="0" xfId="12" applyNumberFormat="1" applyFont="1" applyAlignment="1">
      <alignment horizontal="center" wrapText="1"/>
    </xf>
    <xf numFmtId="0" fontId="12" fillId="0" borderId="0" xfId="12" applyAlignment="1">
      <alignment horizontal="center" wrapText="1"/>
    </xf>
    <xf numFmtId="0" fontId="90" fillId="0" borderId="0" xfId="12" applyFont="1" applyAlignment="1">
      <alignment horizontal="center"/>
    </xf>
    <xf numFmtId="0" fontId="88" fillId="0" borderId="0" xfId="12" applyFont="1" applyAlignment="1">
      <alignment horizontal="center"/>
    </xf>
    <xf numFmtId="0" fontId="25" fillId="0" borderId="0" xfId="12" applyFont="1" applyAlignment="1">
      <alignment horizontal="center"/>
    </xf>
    <xf numFmtId="0" fontId="12" fillId="0" borderId="0" xfId="12" applyAlignment="1">
      <alignment horizontal="center"/>
    </xf>
    <xf numFmtId="0" fontId="12" fillId="0" borderId="15" xfId="12" applyBorder="1" applyAlignment="1">
      <alignment horizontal="justify" vertical="justify" wrapText="1"/>
    </xf>
    <xf numFmtId="0" fontId="12" fillId="0" borderId="0" xfId="12" applyAlignment="1">
      <alignment horizontal="justify" vertical="justify" wrapText="1"/>
    </xf>
    <xf numFmtId="0" fontId="82" fillId="15" borderId="66" xfId="12" applyFont="1" applyFill="1" applyBorder="1" applyAlignment="1">
      <alignment horizontal="center" vertical="center" wrapText="1"/>
    </xf>
    <xf numFmtId="0" fontId="69" fillId="0" borderId="0" xfId="12" applyFont="1" applyAlignment="1">
      <alignment horizontal="center"/>
    </xf>
    <xf numFmtId="0" fontId="68" fillId="0" borderId="0" xfId="3" applyFont="1" applyFill="1" applyAlignment="1">
      <alignment horizontal="center"/>
    </xf>
    <xf numFmtId="0" fontId="65" fillId="0" borderId="0" xfId="12" applyFont="1" applyAlignment="1">
      <alignment horizontal="center"/>
    </xf>
    <xf numFmtId="0" fontId="68" fillId="0" borderId="0" xfId="3" applyFont="1" applyFill="1" applyBorder="1" applyAlignment="1">
      <alignment horizontal="center"/>
    </xf>
    <xf numFmtId="0" fontId="68" fillId="0" borderId="0" xfId="3" applyFont="1" applyFill="1" applyBorder="1" applyAlignment="1">
      <alignment horizontal="center" wrapText="1"/>
    </xf>
    <xf numFmtId="0" fontId="68" fillId="0" borderId="0" xfId="3" applyFont="1" applyFill="1" applyAlignment="1">
      <alignment horizontal="center" wrapText="1"/>
    </xf>
    <xf numFmtId="0" fontId="89" fillId="0" borderId="0" xfId="12" applyFont="1" applyAlignment="1">
      <alignment horizontal="center"/>
    </xf>
    <xf numFmtId="0" fontId="5" fillId="0" borderId="0" xfId="12" applyFont="1" applyAlignment="1">
      <alignment horizontal="center"/>
    </xf>
    <xf numFmtId="0" fontId="10" fillId="0" borderId="0" xfId="12" applyFont="1" applyAlignment="1">
      <alignment horizontal="center"/>
    </xf>
    <xf numFmtId="0" fontId="118" fillId="0" borderId="0" xfId="15" applyFont="1" applyAlignment="1">
      <alignment horizontal="center" wrapText="1"/>
    </xf>
    <xf numFmtId="0" fontId="118" fillId="0" borderId="32" xfId="15" applyFont="1" applyBorder="1" applyAlignment="1">
      <alignment horizontal="left" vertical="top" wrapText="1"/>
    </xf>
    <xf numFmtId="0" fontId="118" fillId="0" borderId="46" xfId="15" applyFont="1" applyBorder="1" applyAlignment="1">
      <alignment horizontal="left" vertical="top" wrapText="1"/>
    </xf>
    <xf numFmtId="0" fontId="12" fillId="0" borderId="0" xfId="15" applyAlignment="1">
      <alignment horizontal="center" vertical="center" wrapText="1"/>
    </xf>
    <xf numFmtId="0" fontId="64" fillId="0" borderId="0" xfId="15" applyFont="1" applyAlignment="1">
      <alignment horizontal="center"/>
    </xf>
    <xf numFmtId="0" fontId="82" fillId="15" borderId="72" xfId="15" applyFont="1" applyFill="1" applyBorder="1" applyAlignment="1">
      <alignment horizontal="center" vertical="center" wrapText="1"/>
    </xf>
    <xf numFmtId="0" fontId="82" fillId="15" borderId="72" xfId="15" applyFont="1" applyFill="1" applyBorder="1" applyAlignment="1">
      <alignment horizontal="center" vertical="center"/>
    </xf>
    <xf numFmtId="0" fontId="100" fillId="0" borderId="0" xfId="15" applyFont="1" applyAlignment="1">
      <alignment horizontal="center"/>
    </xf>
    <xf numFmtId="0" fontId="89" fillId="0" borderId="0" xfId="15" applyFont="1" applyAlignment="1">
      <alignment horizontal="center"/>
    </xf>
    <xf numFmtId="0" fontId="64" fillId="0" borderId="0" xfId="15" applyFont="1" applyAlignment="1">
      <alignment horizontal="center" vertical="center" wrapText="1"/>
    </xf>
    <xf numFmtId="0" fontId="88" fillId="0" borderId="0" xfId="15" applyFont="1" applyAlignment="1">
      <alignment horizontal="center"/>
    </xf>
  </cellXfs>
  <cellStyles count="24">
    <cellStyle name="Bueno" xfId="3" builtinId="26"/>
    <cellStyle name="Énfasis6" xfId="4" builtinId="49"/>
    <cellStyle name="Millares" xfId="1" builtinId="3"/>
    <cellStyle name="Millares 2" xfId="11" xr:uid="{00000000-0005-0000-0000-000003000000}"/>
    <cellStyle name="Millares 2 2" xfId="17" xr:uid="{00000000-0005-0000-0000-000004000000}"/>
    <cellStyle name="Millares 3" xfId="13" xr:uid="{00000000-0005-0000-0000-000005000000}"/>
    <cellStyle name="Millares 4" xfId="10" xr:uid="{00000000-0005-0000-0000-000006000000}"/>
    <cellStyle name="Moneda 2 2 2 2" xfId="16" xr:uid="{00000000-0005-0000-0000-000007000000}"/>
    <cellStyle name="Normal" xfId="0" builtinId="0"/>
    <cellStyle name="Normal 10 2" xfId="18" xr:uid="{00000000-0005-0000-0000-000009000000}"/>
    <cellStyle name="Normal 11" xfId="8" xr:uid="{00000000-0005-0000-0000-00000A000000}"/>
    <cellStyle name="Normal 2" xfId="5" xr:uid="{00000000-0005-0000-0000-00000B000000}"/>
    <cellStyle name="Normal 2 2" xfId="9" xr:uid="{00000000-0005-0000-0000-00000C000000}"/>
    <cellStyle name="Normal 2 2 2" xfId="14" xr:uid="{00000000-0005-0000-0000-00000D000000}"/>
    <cellStyle name="Normal 3" xfId="6" xr:uid="{00000000-0005-0000-0000-00000E000000}"/>
    <cellStyle name="Normal 4" xfId="7" xr:uid="{00000000-0005-0000-0000-00000F000000}"/>
    <cellStyle name="Normal 5" xfId="12" xr:uid="{00000000-0005-0000-0000-000010000000}"/>
    <cellStyle name="Normal 6" xfId="20" xr:uid="{00000000-0005-0000-0000-000011000000}"/>
    <cellStyle name="Normal 6 2" xfId="23" xr:uid="{00000000-0005-0000-0000-000012000000}"/>
    <cellStyle name="Normal 7" xfId="21" xr:uid="{00000000-0005-0000-0000-000013000000}"/>
    <cellStyle name="Normal 7 2 2 2" xfId="15" xr:uid="{00000000-0005-0000-0000-000014000000}"/>
    <cellStyle name="Normal 8" xfId="22" xr:uid="{00000000-0005-0000-0000-000015000000}"/>
    <cellStyle name="Porcentaje" xfId="2" builtinId="5"/>
    <cellStyle name="Porcentaje 2" xfId="19" xr:uid="{00000000-0005-0000-0000-000017000000}"/>
  </cellStyles>
  <dxfs count="38">
    <dxf>
      <font>
        <b val="0"/>
        <i val="0"/>
        <strike val="0"/>
        <condense val="0"/>
        <extend val="0"/>
        <outline val="0"/>
        <shadow val="0"/>
        <u val="none"/>
        <vertAlign val="baseline"/>
        <sz val="11"/>
        <color theme="0"/>
        <name val="Calibri"/>
        <family val="2"/>
        <scheme val="minor"/>
      </font>
      <numFmt numFmtId="13" formatCode="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name val="Palatino Linotype"/>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auto="1"/>
        <name val="Palatino Linotype"/>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auto="1"/>
        <name val="Palatino Linotype"/>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dxf>
    <dxf>
      <font>
        <b val="0"/>
        <i val="0"/>
        <strike val="0"/>
        <condense val="0"/>
        <extend val="0"/>
        <outline val="0"/>
        <shadow val="0"/>
        <u val="none"/>
        <vertAlign val="baseline"/>
        <sz val="11"/>
        <color theme="1"/>
        <name val="Palatino Linotype"/>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numFmt numFmtId="13" formatCode="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name val="Palatino Linotype"/>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auto="1"/>
        <name val="Palatino Linotype"/>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8"/>
        <color auto="1"/>
        <name val="Palatino Linotype"/>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dxf>
    <dxf>
      <font>
        <b val="0"/>
        <i val="0"/>
        <strike val="0"/>
        <condense val="0"/>
        <extend val="0"/>
        <outline val="0"/>
        <shadow val="0"/>
        <u val="none"/>
        <vertAlign val="baseline"/>
        <sz val="11"/>
        <color theme="0"/>
        <name val="Calibri"/>
        <family val="2"/>
        <scheme val="minor"/>
      </font>
      <numFmt numFmtId="13" formatCode="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name val="Palatino Linotype"/>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name val="Palatino Linotype"/>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name val="Palatino Linotype"/>
        <scheme val="none"/>
      </font>
      <alignment horizontal="left"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dxf>
    <dxf>
      <font>
        <b/>
        <i val="0"/>
        <strike val="0"/>
        <condense val="0"/>
        <extend val="0"/>
        <outline val="0"/>
        <shadow val="0"/>
        <u val="none"/>
        <vertAlign val="baseline"/>
        <sz val="11"/>
        <color theme="0"/>
        <name val="Calibri"/>
        <family val="2"/>
        <scheme val="minor"/>
      </font>
      <numFmt numFmtId="14" formatCode="0.00%"/>
      <fill>
        <patternFill patternType="solid">
          <fgColor indexed="64"/>
          <bgColor theme="9"/>
        </patternFill>
      </fill>
      <alignment horizontal="center" vertical="bottom" textRotation="0" wrapText="0" indent="0" justifyLastLine="0" shrinkToFit="0" readingOrder="0"/>
    </dxf>
    <dxf>
      <font>
        <b/>
        <strike val="0"/>
        <outline val="0"/>
        <shadow val="0"/>
        <u val="none"/>
        <vertAlign val="baseline"/>
        <sz val="11"/>
        <color theme="1"/>
        <name val="Palatino Linotype"/>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theme="1"/>
        <name val="Palatino Linotype"/>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strike val="0"/>
        <outline val="0"/>
        <shadow val="0"/>
        <u val="none"/>
        <vertAlign val="baseline"/>
        <sz val="11"/>
        <color theme="1"/>
        <name val="Palatino Linotype"/>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1"/>
        <color theme="1"/>
        <name val="Palatino Linotype"/>
        <scheme val="none"/>
      </font>
    </dxf>
    <dxf>
      <font>
        <strike val="0"/>
        <outline val="0"/>
        <shadow val="0"/>
        <u val="none"/>
        <vertAlign val="baseline"/>
        <sz val="11"/>
        <name val="Palatino Linotype"/>
        <scheme val="none"/>
      </font>
    </dxf>
    <dxf>
      <numFmt numFmtId="14"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1"/>
        <name val="Palatino Linotype"/>
        <scheme val="none"/>
      </font>
    </dxf>
    <dxf>
      <font>
        <strike val="0"/>
        <outline val="0"/>
        <shadow val="0"/>
        <u val="none"/>
        <vertAlign val="baseline"/>
        <sz val="11"/>
        <name val="Palatino Linotype"/>
        <scheme val="none"/>
      </font>
      <alignment horizontal="center" vertical="bottom" textRotation="0" wrapText="0" indent="0" justifyLastLine="0" shrinkToFit="0" readingOrder="0"/>
    </dxf>
  </dxfs>
  <tableStyles count="0" defaultTableStyle="TableStyleMedium9" defaultPivotStyle="PivotStyleLight16"/>
  <colors>
    <mruColors>
      <color rgb="FF1E49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cap="none" spc="50" normalizeH="0" baseline="0">
                <a:solidFill>
                  <a:schemeClr val="tx1">
                    <a:lumMod val="65000"/>
                    <a:lumOff val="35000"/>
                  </a:schemeClr>
                </a:solidFill>
                <a:latin typeface="+mj-lt"/>
                <a:ea typeface="+mj-ea"/>
                <a:cs typeface="+mj-cs"/>
              </a:defRPr>
            </a:pPr>
            <a:r>
              <a:rPr lang="en-US" sz="900"/>
              <a:t>Ministerio de Hacienda
Centro de Capacitación en Política y Gestión Fiscal
Departamento de Investigación y Publicaciones
Participantes
Acumulada al 2do Trimestre (Abril - Junio) 2025</a:t>
            </a:r>
          </a:p>
        </c:rich>
      </c:tx>
      <c:overlay val="0"/>
      <c:spPr>
        <a:noFill/>
        <a:ln>
          <a:noFill/>
        </a:ln>
        <a:effectLst/>
      </c:spPr>
      <c:txPr>
        <a:bodyPr rot="0" spcFirstLastPara="1" vertOverflow="ellipsis" vert="horz" wrap="square" anchor="ctr" anchorCtr="1"/>
        <a:lstStyle/>
        <a:p>
          <a:pPr>
            <a:defRPr sz="900" b="0" i="0" u="none" strike="noStrike" kern="1200" cap="none" spc="50" normalizeH="0" baseline="0">
              <a:solidFill>
                <a:schemeClr val="tx1">
                  <a:lumMod val="65000"/>
                  <a:lumOff val="35000"/>
                </a:schemeClr>
              </a:solidFill>
              <a:latin typeface="+mj-lt"/>
              <a:ea typeface="+mj-ea"/>
              <a:cs typeface="+mj-cs"/>
            </a:defRPr>
          </a:pPr>
          <a:endParaRPr lang="es-DO"/>
        </a:p>
      </c:txPr>
    </c:title>
    <c:autoTitleDeleted val="0"/>
    <c:plotArea>
      <c:layout/>
      <c:barChart>
        <c:barDir val="col"/>
        <c:grouping val="clustered"/>
        <c:varyColors val="1"/>
        <c:ser>
          <c:idx val="0"/>
          <c:order val="0"/>
          <c:tx>
            <c:strRef>
              <c:f>'Acciones y Partici. Resumen'!$A$49</c:f>
              <c:strCache>
                <c:ptCount val="1"/>
                <c:pt idx="0">
                  <c:v>abril-junio 2025</c:v>
                </c:pt>
              </c:strCache>
            </c:strRef>
          </c:tx>
          <c:spPr>
            <a:solidFill>
              <a:srgbClr val="1E497C"/>
            </a:solidFill>
          </c:spPr>
          <c:invertIfNegative val="1"/>
          <c:dPt>
            <c:idx val="0"/>
            <c:invertIfNegative val="1"/>
            <c:bubble3D val="0"/>
            <c:spPr>
              <a:solidFill>
                <a:srgbClr val="1E497C"/>
              </a:solidFill>
              <a:ln>
                <a:noFill/>
              </a:ln>
              <a:effectLst/>
            </c:spPr>
            <c:extLst>
              <c:ext xmlns:c16="http://schemas.microsoft.com/office/drawing/2014/chart" uri="{C3380CC4-5D6E-409C-BE32-E72D297353CC}">
                <c16:uniqueId val="{00000001-56C4-4A09-81D5-172F3B00862D}"/>
              </c:ext>
            </c:extLst>
          </c:dPt>
          <c:dPt>
            <c:idx val="1"/>
            <c:invertIfNegative val="1"/>
            <c:bubble3D val="0"/>
            <c:spPr>
              <a:solidFill>
                <a:srgbClr val="1E497C"/>
              </a:solidFill>
              <a:ln>
                <a:noFill/>
              </a:ln>
              <a:effectLst/>
            </c:spPr>
            <c:extLst>
              <c:ext xmlns:c16="http://schemas.microsoft.com/office/drawing/2014/chart" uri="{C3380CC4-5D6E-409C-BE32-E72D297353CC}">
                <c16:uniqueId val="{00000001-573F-4CA4-8A57-6AA92FC7F8A3}"/>
              </c:ext>
            </c:extLst>
          </c:dPt>
          <c:dPt>
            <c:idx val="2"/>
            <c:invertIfNegative val="1"/>
            <c:bubble3D val="0"/>
            <c:spPr>
              <a:solidFill>
                <a:srgbClr val="1E497C"/>
              </a:solidFill>
              <a:ln>
                <a:noFill/>
              </a:ln>
              <a:effectLst/>
            </c:spPr>
            <c:extLst>
              <c:ext xmlns:c16="http://schemas.microsoft.com/office/drawing/2014/chart" uri="{C3380CC4-5D6E-409C-BE32-E72D297353CC}">
                <c16:uniqueId val="{00000003-573F-4CA4-8A57-6AA92FC7F8A3}"/>
              </c:ext>
            </c:extLst>
          </c:dPt>
          <c:dPt>
            <c:idx val="3"/>
            <c:invertIfNegative val="1"/>
            <c:bubble3D val="0"/>
            <c:spPr>
              <a:solidFill>
                <a:srgbClr val="1E497C"/>
              </a:solidFill>
              <a:ln>
                <a:noFill/>
              </a:ln>
              <a:effectLst/>
            </c:spPr>
            <c:extLst>
              <c:ext xmlns:c16="http://schemas.microsoft.com/office/drawing/2014/chart" uri="{C3380CC4-5D6E-409C-BE32-E72D297353CC}">
                <c16:uniqueId val="{00000005-573F-4CA4-8A57-6AA92FC7F8A3}"/>
              </c:ext>
            </c:extLst>
          </c:dPt>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'Acciones y Partici. Resumen'!$B$48:$E$48</c:f>
              <c:strCache>
                <c:ptCount val="4"/>
                <c:pt idx="0">
                  <c:v>Solicitantes Admitidos</c:v>
                </c:pt>
                <c:pt idx="1">
                  <c:v>Iniciados nuevos</c:v>
                </c:pt>
                <c:pt idx="2">
                  <c:v>En proceso de Iniciar</c:v>
                </c:pt>
                <c:pt idx="3">
                  <c:v>Concluidos</c:v>
                </c:pt>
              </c:strCache>
            </c:strRef>
          </c:cat>
          <c:val>
            <c:numRef>
              <c:f>'Acciones y Partici. Resumen'!$B$49:$E$49</c:f>
              <c:numCache>
                <c:formatCode>#,##0</c:formatCode>
                <c:ptCount val="4"/>
                <c:pt idx="0">
                  <c:v>5444</c:v>
                </c:pt>
                <c:pt idx="1">
                  <c:v>4007</c:v>
                </c:pt>
                <c:pt idx="2">
                  <c:v>1437</c:v>
                </c:pt>
                <c:pt idx="3">
                  <c:v>3071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6-573F-4CA4-8A57-6AA92FC7F8A3}"/>
            </c:ext>
          </c:extLst>
        </c:ser>
        <c:dLbls>
          <c:showLegendKey val="0"/>
          <c:showVal val="0"/>
          <c:showCatName val="0"/>
          <c:showSerName val="0"/>
          <c:showPercent val="0"/>
          <c:showBubbleSize val="0"/>
        </c:dLbls>
        <c:gapWidth val="80"/>
        <c:overlap val="25"/>
        <c:axId val="780772079"/>
        <c:axId val="379313243"/>
      </c:barChart>
      <c:catAx>
        <c:axId val="780772079"/>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DO"/>
          </a:p>
        </c:txPr>
        <c:crossAx val="379313243"/>
        <c:crosses val="autoZero"/>
        <c:auto val="1"/>
        <c:lblAlgn val="ctr"/>
        <c:lblOffset val="100"/>
        <c:noMultiLvlLbl val="1"/>
      </c:catAx>
      <c:valAx>
        <c:axId val="379313243"/>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crossAx val="780772079"/>
        <c:crosses val="autoZero"/>
        <c:crossBetween val="between"/>
      </c:valAx>
      <c:spPr>
        <a:noFill/>
        <a:ln>
          <a:noFill/>
        </a:ln>
        <a:effectLst/>
      </c:spPr>
    </c:plotArea>
    <c:plotVisOnly val="1"/>
    <c:dispBlanksAs val="zero"/>
    <c:showDLblsOverMax val="1"/>
  </c:chart>
  <c:spPr>
    <a:solidFill>
      <a:schemeClr val="lt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299504953326949"/>
          <c:y val="0.36412710478152821"/>
          <c:w val="0.26116728393022559"/>
          <c:h val="0.52842431987014971"/>
        </c:manualLayout>
      </c:layout>
      <c:pieChart>
        <c:varyColors val="1"/>
        <c:ser>
          <c:idx val="1"/>
          <c:order val="0"/>
          <c:tx>
            <c:strRef>
              <c:f>'Postulantes Beca Capacitación'!$C$14</c:f>
              <c:strCache>
                <c:ptCount val="1"/>
                <c:pt idx="0">
                  <c:v>Porcentaje</c:v>
                </c:pt>
              </c:strCache>
            </c:strRef>
          </c:tx>
          <c:dPt>
            <c:idx val="0"/>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1-A686-400C-81C2-C737154EC2FA}"/>
              </c:ext>
            </c:extLst>
          </c:dPt>
          <c:dPt>
            <c:idx val="1"/>
            <c:bubble3D val="0"/>
            <c:spPr>
              <a:solidFill>
                <a:srgbClr val="1E497C"/>
              </a:solidFill>
              <a:ln w="19050">
                <a:solidFill>
                  <a:schemeClr val="lt1"/>
                </a:solidFill>
              </a:ln>
              <a:effectLst/>
            </c:spPr>
            <c:extLst>
              <c:ext xmlns:c16="http://schemas.microsoft.com/office/drawing/2014/chart" uri="{C3380CC4-5D6E-409C-BE32-E72D297353CC}">
                <c16:uniqueId val="{00000003-A686-400C-81C2-C737154EC2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'Postulantes Beca Capacitación'!$A$15:$A$16</c:f>
              <c:strCache>
                <c:ptCount val="2"/>
                <c:pt idx="0">
                  <c:v>Femenino</c:v>
                </c:pt>
                <c:pt idx="1">
                  <c:v>Masculino</c:v>
                </c:pt>
              </c:strCache>
            </c:strRef>
          </c:cat>
          <c:val>
            <c:numRef>
              <c:f>'Postulantes Beca Capacitación'!$C$15:$C$16</c:f>
              <c:numCache>
                <c:formatCode>0.00%</c:formatCode>
                <c:ptCount val="2"/>
                <c:pt idx="0">
                  <c:v>0.32258064516129031</c:v>
                </c:pt>
                <c:pt idx="1">
                  <c:v>0.67741935483870963</c:v>
                </c:pt>
              </c:numCache>
            </c:numRef>
          </c:val>
          <c:extLst>
            <c:ext xmlns:c16="http://schemas.microsoft.com/office/drawing/2014/chart" uri="{C3380CC4-5D6E-409C-BE32-E72D297353CC}">
              <c16:uniqueId val="{00000004-A686-400C-81C2-C737154EC2FA}"/>
            </c:ext>
          </c:extLst>
        </c:ser>
        <c:ser>
          <c:idx val="0"/>
          <c:order val="1"/>
          <c:tx>
            <c:strRef>
              <c:f>'[1]Gráficas-2020'!$C$6</c:f>
              <c:strCache>
                <c:ptCount val="1"/>
                <c:pt idx="0">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A686-400C-81C2-C737154EC2FA}"/>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8-A686-400C-81C2-C737154EC2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'[1]Gráficas-2020'!$A$7:$A$8</c:f>
              <c:strCache>
                <c:ptCount val="2"/>
                <c:pt idx="0">
                  <c:v>Femenino</c:v>
                </c:pt>
                <c:pt idx="1">
                  <c:v>Masculino</c:v>
                </c:pt>
              </c:strCache>
            </c:strRef>
          </c:cat>
          <c:val>
            <c:numRef>
              <c:f>'[1]Gráficas-2020'!$C$7:$C$8</c:f>
              <c:numCache>
                <c:formatCode>General</c:formatCode>
                <c:ptCount val="2"/>
                <c:pt idx="0">
                  <c:v>0.625</c:v>
                </c:pt>
                <c:pt idx="1">
                  <c:v>0.375</c:v>
                </c:pt>
              </c:numCache>
            </c:numRef>
          </c:val>
          <c:extLst>
            <c:ext xmlns:c16="http://schemas.microsoft.com/office/drawing/2014/chart" uri="{C3380CC4-5D6E-409C-BE32-E72D297353CC}">
              <c16:uniqueId val="{00000009-A686-400C-81C2-C737154EC2FA}"/>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6279506530574825"/>
          <c:y val="0.48555854948345845"/>
          <c:w val="0.13294091959923054"/>
          <c:h val="0.16952197214816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138911192573239"/>
          <c:y val="0.28022913129183991"/>
          <c:w val="0.4402378472222222"/>
          <c:h val="0.54764655750076441"/>
        </c:manualLayout>
      </c:layout>
      <c:barChart>
        <c:barDir val="bar"/>
        <c:grouping val="clustered"/>
        <c:varyColors val="0"/>
        <c:ser>
          <c:idx val="0"/>
          <c:order val="0"/>
          <c:tx>
            <c:strRef>
              <c:f>'Postulantes Beca Capacitación'!$B$25</c:f>
              <c:strCache>
                <c:ptCount val="1"/>
                <c:pt idx="0">
                  <c:v>Cantidad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'Postulantes Beca Capacitación'!$A$26:$A$39</c:f>
              <c:strCache>
                <c:ptCount val="8"/>
                <c:pt idx="0">
                  <c:v>Bachiller</c:v>
                </c:pt>
                <c:pt idx="1">
                  <c:v>Estudiante Universitario</c:v>
                </c:pt>
                <c:pt idx="2">
                  <c:v>Lic Economia</c:v>
                </c:pt>
                <c:pt idx="3">
                  <c:v>Lic. Contabilidad</c:v>
                </c:pt>
                <c:pt idx="4">
                  <c:v>Lic. en Derecho</c:v>
                </c:pt>
                <c:pt idx="5">
                  <c:v>Ing. Informatico</c:v>
                </c:pt>
                <c:pt idx="6">
                  <c:v>Ing. Industrial</c:v>
                </c:pt>
                <c:pt idx="7">
                  <c:v>Lic. en Comunicación Social</c:v>
                </c:pt>
              </c:strCache>
            </c:strRef>
          </c:cat>
          <c:val>
            <c:numRef>
              <c:f>'Postulantes Beca Capacitación'!$B$26:$B$39</c:f>
              <c:numCache>
                <c:formatCode>General</c:formatCode>
                <c:ptCount val="8"/>
                <c:pt idx="0">
                  <c:v>18</c:v>
                </c:pt>
                <c:pt idx="1">
                  <c:v>2</c:v>
                </c:pt>
                <c:pt idx="2">
                  <c:v>2</c:v>
                </c:pt>
                <c:pt idx="3">
                  <c:v>3</c:v>
                </c:pt>
                <c:pt idx="4">
                  <c:v>3</c:v>
                </c:pt>
                <c:pt idx="5">
                  <c:v>1</c:v>
                </c:pt>
                <c:pt idx="6">
                  <c:v>1</c:v>
                </c:pt>
                <c:pt idx="7">
                  <c:v>1</c:v>
                </c:pt>
              </c:numCache>
            </c:numRef>
          </c:val>
          <c:extLst>
            <c:ext xmlns:c16="http://schemas.microsoft.com/office/drawing/2014/chart" uri="{C3380CC4-5D6E-409C-BE32-E72D297353CC}">
              <c16:uniqueId val="{00000000-CC03-4D28-B711-B64C7F472EE0}"/>
            </c:ext>
          </c:extLst>
        </c:ser>
        <c:dLbls>
          <c:dLblPos val="outEnd"/>
          <c:showLegendKey val="0"/>
          <c:showVal val="1"/>
          <c:showCatName val="0"/>
          <c:showSerName val="0"/>
          <c:showPercent val="0"/>
          <c:showBubbleSize val="0"/>
        </c:dLbls>
        <c:gapWidth val="247"/>
        <c:axId val="230104848"/>
        <c:axId val="230106512"/>
      </c:barChart>
      <c:catAx>
        <c:axId val="230104848"/>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Nivel académico</a:t>
                </a:r>
              </a:p>
            </c:rich>
          </c:tx>
          <c:layout>
            <c:manualLayout>
              <c:xMode val="edge"/>
              <c:yMode val="edge"/>
              <c:x val="2.3924892431066554E-2"/>
              <c:y val="0.40725434313549269"/>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s-DO"/>
            </a:p>
          </c:txPr>
        </c:title>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DO"/>
          </a:p>
        </c:txPr>
        <c:crossAx val="230106512"/>
        <c:crosses val="autoZero"/>
        <c:auto val="1"/>
        <c:lblAlgn val="ctr"/>
        <c:lblOffset val="100"/>
        <c:noMultiLvlLbl val="0"/>
      </c:catAx>
      <c:valAx>
        <c:axId val="230106512"/>
        <c:scaling>
          <c:orientation val="minMax"/>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s-DO"/>
                  <a:t>Cantidad</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s-D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DO"/>
          </a:p>
        </c:txPr>
        <c:crossAx val="230104848"/>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28189153123537"/>
          <c:y val="0.4197042937200417"/>
          <c:w val="0.77193919968919977"/>
          <c:h val="0.40842002857750892"/>
        </c:manualLayout>
      </c:layout>
      <c:barChart>
        <c:barDir val="col"/>
        <c:grouping val="clustered"/>
        <c:varyColors val="0"/>
        <c:ser>
          <c:idx val="0"/>
          <c:order val="0"/>
          <c:tx>
            <c:strRef>
              <c:f>'Postulantes Beca Capacitación'!$C$50</c:f>
              <c:strCache>
                <c:ptCount val="1"/>
                <c:pt idx="0">
                  <c:v>Porcentaje</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'Postulantes Beca Capacitación'!$A$51:$A$53</c:f>
              <c:strCache>
                <c:ptCount val="3"/>
                <c:pt idx="0">
                  <c:v>Privado</c:v>
                </c:pt>
                <c:pt idx="1">
                  <c:v>Desempleados</c:v>
                </c:pt>
                <c:pt idx="2">
                  <c:v>Público</c:v>
                </c:pt>
              </c:strCache>
            </c:strRef>
          </c:cat>
          <c:val>
            <c:numRef>
              <c:f>'Postulantes Beca Capacitación'!$C$51:$C$53</c:f>
              <c:numCache>
                <c:formatCode>0%</c:formatCode>
                <c:ptCount val="3"/>
                <c:pt idx="0">
                  <c:v>3.2258064516129031E-2</c:v>
                </c:pt>
                <c:pt idx="1">
                  <c:v>0.38709677419354838</c:v>
                </c:pt>
                <c:pt idx="2">
                  <c:v>0.58064516129032262</c:v>
                </c:pt>
              </c:numCache>
            </c:numRef>
          </c:val>
          <c:extLst>
            <c:ext xmlns:c16="http://schemas.microsoft.com/office/drawing/2014/chart" uri="{C3380CC4-5D6E-409C-BE32-E72D297353CC}">
              <c16:uniqueId val="{00000000-AAD1-4FA3-A702-A63D44D9851D}"/>
            </c:ext>
          </c:extLst>
        </c:ser>
        <c:dLbls>
          <c:dLblPos val="inEnd"/>
          <c:showLegendKey val="0"/>
          <c:showVal val="1"/>
          <c:showCatName val="0"/>
          <c:showSerName val="0"/>
          <c:showPercent val="0"/>
          <c:showBubbleSize val="0"/>
        </c:dLbls>
        <c:gapWidth val="100"/>
        <c:overlap val="-24"/>
        <c:axId val="228753072"/>
        <c:axId val="273134720"/>
      </c:barChart>
      <c:catAx>
        <c:axId val="228753072"/>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Institución / Trabajo</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273134720"/>
        <c:crosses val="autoZero"/>
        <c:auto val="1"/>
        <c:lblAlgn val="ctr"/>
        <c:lblOffset val="100"/>
        <c:noMultiLvlLbl val="0"/>
      </c:catAx>
      <c:valAx>
        <c:axId val="273134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Porcentaje (%)</a:t>
                </a:r>
              </a:p>
            </c:rich>
          </c:tx>
          <c:layout>
            <c:manualLayout>
              <c:xMode val="edge"/>
              <c:yMode val="edge"/>
              <c:x val="2.4818764568764567E-2"/>
              <c:y val="0.3264265873015873"/>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228753072"/>
        <c:crosses val="autoZero"/>
        <c:crossBetween val="between"/>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06714785651793"/>
          <c:y val="0.37074123697613265"/>
          <c:w val="0.84037729658792648"/>
          <c:h val="0.42744150481725035"/>
        </c:manualLayout>
      </c:layout>
      <c:barChart>
        <c:barDir val="col"/>
        <c:grouping val="clustered"/>
        <c:varyColors val="0"/>
        <c:ser>
          <c:idx val="0"/>
          <c:order val="0"/>
          <c:tx>
            <c:strRef>
              <c:f>'Postulantes Beca Capacitación'!$B$62</c:f>
              <c:strCache>
                <c:ptCount val="1"/>
                <c:pt idx="0">
                  <c:v>Cantidad </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'Postulantes Beca Capacitación'!$A$63:$A$65</c:f>
              <c:strCache>
                <c:ptCount val="3"/>
                <c:pt idx="0">
                  <c:v>50 %</c:v>
                </c:pt>
                <c:pt idx="1">
                  <c:v>75%</c:v>
                </c:pt>
                <c:pt idx="2">
                  <c:v>100%</c:v>
                </c:pt>
              </c:strCache>
            </c:strRef>
          </c:cat>
          <c:val>
            <c:numRef>
              <c:f>'Postulantes Beca Capacitación'!$B$63:$B$65</c:f>
              <c:numCache>
                <c:formatCode>General</c:formatCode>
                <c:ptCount val="3"/>
                <c:pt idx="0">
                  <c:v>11</c:v>
                </c:pt>
                <c:pt idx="1">
                  <c:v>1</c:v>
                </c:pt>
                <c:pt idx="2">
                  <c:v>19</c:v>
                </c:pt>
              </c:numCache>
            </c:numRef>
          </c:val>
          <c:extLst>
            <c:ext xmlns:c16="http://schemas.microsoft.com/office/drawing/2014/chart" uri="{C3380CC4-5D6E-409C-BE32-E72D297353CC}">
              <c16:uniqueId val="{00000000-BB42-449F-8739-1202CF84DD6D}"/>
            </c:ext>
          </c:extLst>
        </c:ser>
        <c:dLbls>
          <c:dLblPos val="outEnd"/>
          <c:showLegendKey val="0"/>
          <c:showVal val="1"/>
          <c:showCatName val="0"/>
          <c:showSerName val="0"/>
          <c:showPercent val="0"/>
          <c:showBubbleSize val="0"/>
        </c:dLbls>
        <c:gapWidth val="100"/>
        <c:overlap val="-24"/>
        <c:axId val="272565072"/>
        <c:axId val="272563408"/>
      </c:barChart>
      <c:catAx>
        <c:axId val="272565072"/>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Porcentaje (%) Recomendado</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272563408"/>
        <c:crosses val="autoZero"/>
        <c:auto val="1"/>
        <c:lblAlgn val="ctr"/>
        <c:lblOffset val="100"/>
        <c:noMultiLvlLbl val="0"/>
      </c:catAx>
      <c:valAx>
        <c:axId val="272563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Cantidad</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272565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710714867126526"/>
          <c:y val="0.34371780855225503"/>
          <c:w val="0.39395805981691634"/>
          <c:h val="0.46795897932816544"/>
        </c:manualLayout>
      </c:layout>
      <c:barChart>
        <c:barDir val="bar"/>
        <c:grouping val="clustered"/>
        <c:varyColors val="0"/>
        <c:ser>
          <c:idx val="0"/>
          <c:order val="0"/>
          <c:tx>
            <c:strRef>
              <c:f>'Postulantes Beca Capacitación'!$C$77</c:f>
              <c:strCache>
                <c:ptCount val="1"/>
                <c:pt idx="0">
                  <c:v>Porcentaje</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'Postulantes Beca Capacitación'!$A$78:$A$80</c:f>
              <c:strCache>
                <c:ptCount val="2"/>
                <c:pt idx="0">
                  <c:v>Curso Básico de Técnicas Aduaneras</c:v>
                </c:pt>
                <c:pt idx="1">
                  <c:v>Diplomado en Tributacion</c:v>
                </c:pt>
              </c:strCache>
            </c:strRef>
          </c:cat>
          <c:val>
            <c:numRef>
              <c:f>'Postulantes Beca Capacitación'!$C$78:$C$80</c:f>
              <c:numCache>
                <c:formatCode>0%</c:formatCode>
                <c:ptCount val="2"/>
                <c:pt idx="0">
                  <c:v>0.967741935483871</c:v>
                </c:pt>
                <c:pt idx="1">
                  <c:v>3.2258064516129031E-2</c:v>
                </c:pt>
              </c:numCache>
            </c:numRef>
          </c:val>
          <c:extLst>
            <c:ext xmlns:c16="http://schemas.microsoft.com/office/drawing/2014/chart" uri="{C3380CC4-5D6E-409C-BE32-E72D297353CC}">
              <c16:uniqueId val="{00000000-342C-4C38-B89F-CFAA6C05A260}"/>
            </c:ext>
          </c:extLst>
        </c:ser>
        <c:dLbls>
          <c:dLblPos val="outEnd"/>
          <c:showLegendKey val="0"/>
          <c:showVal val="1"/>
          <c:showCatName val="0"/>
          <c:showSerName val="0"/>
          <c:showPercent val="0"/>
          <c:showBubbleSize val="0"/>
        </c:dLbls>
        <c:gapWidth val="100"/>
        <c:axId val="361866448"/>
        <c:axId val="361866864"/>
      </c:barChart>
      <c:catAx>
        <c:axId val="361866448"/>
        <c:scaling>
          <c:orientation val="minMax"/>
        </c:scaling>
        <c:delete val="0"/>
        <c:axPos val="l"/>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Denominación </a:t>
                </a:r>
              </a:p>
            </c:rich>
          </c:tx>
          <c:layout>
            <c:manualLayout>
              <c:xMode val="edge"/>
              <c:yMode val="edge"/>
              <c:x val="2.2209079438310925E-2"/>
              <c:y val="0.38344827702483403"/>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700" b="0" i="0" u="none" strike="noStrike" kern="1200" baseline="0">
                <a:solidFill>
                  <a:schemeClr val="tx1">
                    <a:lumMod val="50000"/>
                    <a:lumOff val="50000"/>
                  </a:schemeClr>
                </a:solidFill>
                <a:latin typeface="+mn-lt"/>
                <a:ea typeface="+mn-ea"/>
                <a:cs typeface="+mn-cs"/>
              </a:defRPr>
            </a:pPr>
            <a:endParaRPr lang="es-DO"/>
          </a:p>
        </c:txPr>
        <c:crossAx val="361866864"/>
        <c:crosses val="autoZero"/>
        <c:auto val="1"/>
        <c:lblAlgn val="ctr"/>
        <c:lblOffset val="100"/>
        <c:noMultiLvlLbl val="0"/>
      </c:catAx>
      <c:valAx>
        <c:axId val="3618668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s-DO"/>
                  <a:t>Porcentaje (%)</a:t>
                </a:r>
              </a:p>
            </c:rich>
          </c:tx>
          <c:layout>
            <c:manualLayout>
              <c:xMode val="edge"/>
              <c:yMode val="edge"/>
              <c:x val="0.66762351107901341"/>
              <c:y val="0.90832969894758109"/>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36186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orientation="portrait"/>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8381452318461"/>
          <c:y val="0.32407407407407407"/>
          <c:w val="0.84396062992125986"/>
          <c:h val="0.47035505978419362"/>
        </c:manualLayout>
      </c:layout>
      <c:barChart>
        <c:barDir val="col"/>
        <c:grouping val="cluster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'Postulantes Beca Capacitación'!$A$89:$A$95</c:f>
              <c:strCache>
                <c:ptCount val="6"/>
                <c:pt idx="0">
                  <c:v>Enero</c:v>
                </c:pt>
                <c:pt idx="1">
                  <c:v>Febrero</c:v>
                </c:pt>
                <c:pt idx="2">
                  <c:v>Marzo</c:v>
                </c:pt>
                <c:pt idx="3">
                  <c:v>Abril </c:v>
                </c:pt>
                <c:pt idx="4">
                  <c:v>Abril </c:v>
                </c:pt>
                <c:pt idx="5">
                  <c:v>Junio </c:v>
                </c:pt>
              </c:strCache>
            </c:strRef>
          </c:cat>
          <c:val>
            <c:numRef>
              <c:f>'Postulantes Beca Capacitación'!$B$89:$B$95</c:f>
              <c:numCache>
                <c:formatCode>General</c:formatCode>
                <c:ptCount val="6"/>
                <c:pt idx="0">
                  <c:v>9</c:v>
                </c:pt>
                <c:pt idx="1">
                  <c:v>4</c:v>
                </c:pt>
                <c:pt idx="2">
                  <c:v>7</c:v>
                </c:pt>
                <c:pt idx="3">
                  <c:v>0</c:v>
                </c:pt>
                <c:pt idx="4">
                  <c:v>0</c:v>
                </c:pt>
                <c:pt idx="5">
                  <c:v>11</c:v>
                </c:pt>
              </c:numCache>
            </c:numRef>
          </c:val>
          <c:extLst>
            <c:ext xmlns:c16="http://schemas.microsoft.com/office/drawing/2014/chart" uri="{C3380CC4-5D6E-409C-BE32-E72D297353CC}">
              <c16:uniqueId val="{00000000-F86D-496A-972E-F1D16D715064}"/>
            </c:ext>
          </c:extLst>
        </c:ser>
        <c:dLbls>
          <c:dLblPos val="outEnd"/>
          <c:showLegendKey val="0"/>
          <c:showVal val="1"/>
          <c:showCatName val="0"/>
          <c:showSerName val="0"/>
          <c:showPercent val="0"/>
          <c:showBubbleSize val="0"/>
        </c:dLbls>
        <c:gapWidth val="100"/>
        <c:overlap val="-24"/>
        <c:axId val="433121536"/>
        <c:axId val="433120552"/>
      </c:barChart>
      <c:catAx>
        <c:axId val="433121536"/>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Mes</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433120552"/>
        <c:crosses val="autoZero"/>
        <c:auto val="1"/>
        <c:lblAlgn val="ctr"/>
        <c:lblOffset val="100"/>
        <c:noMultiLvlLbl val="0"/>
      </c:catAx>
      <c:valAx>
        <c:axId val="433120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n-US"/>
                  <a:t>Cantidad</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D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crossAx val="433121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DO" sz="1200">
                <a:latin typeface="Palatino Linotype" panose="02040502050505030304" pitchFamily="18" charset="0"/>
              </a:rPr>
              <a:t>Becados en</a:t>
            </a:r>
            <a:r>
              <a:rPr lang="es-DO" sz="1200" baseline="0">
                <a:latin typeface="Palatino Linotype" panose="02040502050505030304" pitchFamily="18" charset="0"/>
              </a:rPr>
              <a:t> Capacitación por Sectores y Género</a:t>
            </a:r>
          </a:p>
          <a:p>
            <a:pPr>
              <a:defRPr/>
            </a:pPr>
            <a:r>
              <a:rPr lang="es-DO" sz="1200" baseline="0">
                <a:latin typeface="Palatino Linotype" panose="02040502050505030304" pitchFamily="18" charset="0"/>
              </a:rPr>
              <a:t>Acumulada al 2do Trimestre (Abril - Junio) 2025</a:t>
            </a:r>
            <a:endParaRPr lang="es-DO" sz="1200">
              <a:latin typeface="Palatino Linotype" panose="02040502050505030304" pitchFamily="18" charset="0"/>
            </a:endParaRPr>
          </a:p>
        </c:rich>
      </c:tx>
      <c:layout>
        <c:manualLayout>
          <c:xMode val="edge"/>
          <c:yMode val="edge"/>
          <c:x val="0.29842448189746312"/>
          <c:y val="9.5598071388294271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DO"/>
        </a:p>
      </c:txPr>
    </c:title>
    <c:autoTitleDeleted val="0"/>
    <c:plotArea>
      <c:layout>
        <c:manualLayout>
          <c:layoutTarget val="inner"/>
          <c:xMode val="edge"/>
          <c:yMode val="edge"/>
          <c:x val="4.2712294096443344E-2"/>
          <c:y val="0.20341106817978274"/>
          <c:w val="0.93768602826935143"/>
          <c:h val="0.35983605421288539"/>
        </c:manualLayout>
      </c:layout>
      <c:barChart>
        <c:barDir val="col"/>
        <c:grouping val="clustered"/>
        <c:varyColors val="0"/>
        <c:ser>
          <c:idx val="0"/>
          <c:order val="0"/>
          <c:tx>
            <c:strRef>
              <c:f>'Becados en Capacitación'!$G$10</c:f>
              <c:strCache>
                <c:ptCount val="1"/>
                <c:pt idx="0">
                  <c:v>Curso: Básico de Técnicas Aduaneras</c:v>
                </c:pt>
              </c:strCache>
            </c:strRef>
          </c:tx>
          <c:spPr>
            <a:solidFill>
              <a:srgbClr val="1E497C"/>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'Becados en Capacitación'!$H$8:$L$9</c:f>
              <c:multiLvlStrCache>
                <c:ptCount val="5"/>
                <c:lvl>
                  <c:pt idx="0">
                    <c:v>Desempleados</c:v>
                  </c:pt>
                  <c:pt idx="1">
                    <c:v>Público</c:v>
                  </c:pt>
                  <c:pt idx="2">
                    <c:v>Privado</c:v>
                  </c:pt>
                  <c:pt idx="3">
                    <c:v>Masculino</c:v>
                  </c:pt>
                  <c:pt idx="4">
                    <c:v>Femenino</c:v>
                  </c:pt>
                </c:lvl>
                <c:lvl>
                  <c:pt idx="0">
                    <c:v>Sectores </c:v>
                  </c:pt>
                  <c:pt idx="3">
                    <c:v>Género</c:v>
                  </c:pt>
                </c:lvl>
              </c:multiLvlStrCache>
            </c:multiLvlStrRef>
          </c:cat>
          <c:val>
            <c:numRef>
              <c:f>'Becados en Capacitación'!$H$10:$L$10</c:f>
              <c:numCache>
                <c:formatCode>General</c:formatCode>
                <c:ptCount val="5"/>
                <c:pt idx="0">
                  <c:v>0</c:v>
                </c:pt>
                <c:pt idx="1">
                  <c:v>11</c:v>
                </c:pt>
                <c:pt idx="2">
                  <c:v>6</c:v>
                </c:pt>
                <c:pt idx="3">
                  <c:v>13</c:v>
                </c:pt>
                <c:pt idx="4">
                  <c:v>4</c:v>
                </c:pt>
              </c:numCache>
            </c:numRef>
          </c:val>
          <c:extLst>
            <c:ext xmlns:c16="http://schemas.microsoft.com/office/drawing/2014/chart" uri="{C3380CC4-5D6E-409C-BE32-E72D297353CC}">
              <c16:uniqueId val="{00000000-FDDE-4985-A7CD-0469C1BB8BE1}"/>
            </c:ext>
          </c:extLst>
        </c:ser>
        <c:dLbls>
          <c:dLblPos val="inEnd"/>
          <c:showLegendKey val="0"/>
          <c:showVal val="1"/>
          <c:showCatName val="0"/>
          <c:showSerName val="0"/>
          <c:showPercent val="0"/>
          <c:showBubbleSize val="0"/>
        </c:dLbls>
        <c:gapWidth val="65"/>
        <c:axId val="976157888"/>
        <c:axId val="976164128"/>
      </c:barChart>
      <c:catAx>
        <c:axId val="9761578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DO"/>
          </a:p>
        </c:txPr>
        <c:crossAx val="976164128"/>
        <c:crosses val="autoZero"/>
        <c:auto val="1"/>
        <c:lblAlgn val="ctr"/>
        <c:lblOffset val="100"/>
        <c:noMultiLvlLbl val="0"/>
      </c:catAx>
      <c:valAx>
        <c:axId val="9761641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976157888"/>
        <c:crosses val="autoZero"/>
        <c:crossBetween val="between"/>
      </c:valAx>
      <c:spPr>
        <a:noFill/>
        <a:ln>
          <a:noFill/>
        </a:ln>
        <a:effectLst/>
      </c:spPr>
    </c:plotArea>
    <c:legend>
      <c:legendPos val="b"/>
      <c:layout>
        <c:manualLayout>
          <c:xMode val="edge"/>
          <c:yMode val="edge"/>
          <c:x val="0.27218671902715424"/>
          <c:y val="0.87002248423898942"/>
          <c:w val="0.46566649439354757"/>
          <c:h val="4.9991567535642038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DO"/>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D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mn-lt"/>
                <a:ea typeface="+mn-ea"/>
                <a:cs typeface="+mn-cs"/>
              </a:defRPr>
            </a:pPr>
            <a:r>
              <a:rPr lang="en-US" sz="1100" b="1">
                <a:latin typeface="Palatino Linotype" panose="02040502050505030304" pitchFamily="18" charset="0"/>
              </a:rPr>
              <a:t>Monto Subsidiado por el Estado</a:t>
            </a:r>
          </a:p>
          <a:p>
            <a:pPr>
              <a:defRPr sz="1100"/>
            </a:pPr>
            <a:r>
              <a:rPr lang="en-US" sz="1100" b="0">
                <a:latin typeface="Palatino Linotype" panose="02040502050505030304" pitchFamily="18" charset="0"/>
              </a:rPr>
              <a:t>Acumulada al 2do Trimestre (Abril - Junio) 2025</a:t>
            </a:r>
          </a:p>
        </c:rich>
      </c:tx>
      <c:overlay val="0"/>
      <c:spPr>
        <a:noFill/>
        <a:ln>
          <a:noFill/>
        </a:ln>
        <a:effectLst/>
      </c:spPr>
      <c:txPr>
        <a:bodyPr rot="0" spcFirstLastPara="1" vertOverflow="ellipsis" vert="horz" wrap="square" anchor="ctr" anchorCtr="1"/>
        <a:lstStyle/>
        <a:p>
          <a:pPr>
            <a:defRPr sz="1100" b="1" i="0" u="none" strike="noStrike" kern="1200" cap="all" spc="150" baseline="0">
              <a:solidFill>
                <a:schemeClr val="tx1">
                  <a:lumMod val="50000"/>
                  <a:lumOff val="50000"/>
                </a:schemeClr>
              </a:solidFill>
              <a:latin typeface="+mn-lt"/>
              <a:ea typeface="+mn-ea"/>
              <a:cs typeface="+mn-cs"/>
            </a:defRPr>
          </a:pPr>
          <a:endParaRPr lang="es-DO"/>
        </a:p>
      </c:txPr>
    </c:title>
    <c:autoTitleDeleted val="0"/>
    <c:view3D>
      <c:rotX val="0"/>
      <c:rotY val="0"/>
      <c:depthPercent val="100"/>
      <c:rAngAx val="0"/>
      <c:perspective val="10"/>
    </c:view3D>
    <c:floor>
      <c:thickness val="0"/>
      <c:spPr>
        <a:solidFill>
          <a:schemeClr val="lt1"/>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4707845513024299"/>
          <c:y val="0.30201733618760446"/>
          <c:w val="0.43544110687126264"/>
          <c:h val="0.56038130429272004"/>
        </c:manualLayout>
      </c:layout>
      <c:bar3DChart>
        <c:barDir val="bar"/>
        <c:grouping val="clustered"/>
        <c:varyColors val="0"/>
        <c:ser>
          <c:idx val="0"/>
          <c:order val="0"/>
          <c:tx>
            <c:strRef>
              <c:f>'Becados en Capacitación'!$N$8</c:f>
              <c:strCache>
                <c:ptCount val="1"/>
                <c:pt idx="0">
                  <c:v>Monto Subsidiado por el Estado</c:v>
                </c:pt>
              </c:strCache>
            </c:strRef>
          </c:tx>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'Becados en Capacitación'!$G$10:$G$10</c:f>
              <c:strCache>
                <c:ptCount val="1"/>
                <c:pt idx="0">
                  <c:v>Curso: Básico de Técnicas Aduaneras</c:v>
                </c:pt>
              </c:strCache>
            </c:strRef>
          </c:cat>
          <c:val>
            <c:numRef>
              <c:f>'Becados en Capacitación'!$N$10:$N$10</c:f>
              <c:numCache>
                <c:formatCode>_("RD$"* #,##0.00_);_("RD$"* \(#,##0.00\);_("RD$"* "-"??_);_(@_)</c:formatCode>
                <c:ptCount val="1"/>
                <c:pt idx="0">
                  <c:v>182620</c:v>
                </c:pt>
              </c:numCache>
            </c:numRef>
          </c:val>
          <c:extLst>
            <c:ext xmlns:c16="http://schemas.microsoft.com/office/drawing/2014/chart" uri="{C3380CC4-5D6E-409C-BE32-E72D297353CC}">
              <c16:uniqueId val="{00000000-139E-4C8D-9064-9BD788F525D9}"/>
            </c:ext>
          </c:extLst>
        </c:ser>
        <c:dLbls>
          <c:showLegendKey val="0"/>
          <c:showVal val="0"/>
          <c:showCatName val="0"/>
          <c:showSerName val="0"/>
          <c:showPercent val="0"/>
          <c:showBubbleSize val="0"/>
        </c:dLbls>
        <c:gapWidth val="160"/>
        <c:gapDepth val="0"/>
        <c:shape val="box"/>
        <c:axId val="1226633184"/>
        <c:axId val="1226620704"/>
        <c:axId val="0"/>
      </c:bar3DChart>
      <c:catAx>
        <c:axId val="1226633184"/>
        <c:scaling>
          <c:orientation val="minMax"/>
        </c:scaling>
        <c:delete val="0"/>
        <c:axPos val="l"/>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t>Programas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D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DO"/>
          </a:p>
        </c:txPr>
        <c:crossAx val="1226620704"/>
        <c:crosses val="autoZero"/>
        <c:auto val="1"/>
        <c:lblAlgn val="ctr"/>
        <c:lblOffset val="100"/>
        <c:noMultiLvlLbl val="0"/>
      </c:catAx>
      <c:valAx>
        <c:axId val="1226620704"/>
        <c:scaling>
          <c:orientation val="minMax"/>
        </c:scaling>
        <c:delete val="0"/>
        <c:axPos val="b"/>
        <c:title>
          <c:tx>
            <c:rich>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r>
                  <a:rPr lang="es-DO" sz="1050"/>
                  <a:t>Monto en RD$</a:t>
                </a:r>
              </a:p>
            </c:rich>
          </c:tx>
          <c:layout>
            <c:manualLayout>
              <c:xMode val="edge"/>
              <c:yMode val="edge"/>
              <c:x val="0.51753341149188847"/>
              <c:y val="0.90597576049076978"/>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DO"/>
            </a:p>
          </c:txPr>
        </c:title>
        <c:numFmt formatCode="_(&quot;RD$&quot;* #,##0.00_);_(&quot;RD$&quot;* \(#,##0.00\);_(&quot;RD$&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400" b="0" i="0" u="none" strike="noStrike" kern="1200" baseline="0">
                <a:solidFill>
                  <a:schemeClr val="tx1">
                    <a:lumMod val="65000"/>
                    <a:lumOff val="35000"/>
                  </a:schemeClr>
                </a:solidFill>
                <a:latin typeface="+mn-lt"/>
                <a:ea typeface="+mn-ea"/>
                <a:cs typeface="+mn-cs"/>
              </a:defRPr>
            </a:pPr>
            <a:endParaRPr lang="es-DO"/>
          </a:p>
        </c:txPr>
        <c:crossAx val="1226633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71732249756841E-2"/>
          <c:y val="0.48135893386148054"/>
          <c:w val="0.89288091575232176"/>
          <c:h val="0.20767239941559318"/>
        </c:manualLayout>
      </c:layout>
      <c:barChart>
        <c:barDir val="col"/>
        <c:grouping val="clustered"/>
        <c:varyColors val="0"/>
        <c:ser>
          <c:idx val="0"/>
          <c:order val="0"/>
          <c:tx>
            <c:strRef>
              <c:f>'Participantes que Culminaron'!$N$51</c:f>
              <c:strCache>
                <c:ptCount val="1"/>
                <c:pt idx="0">
                  <c:v>Femenino</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'Participantes que Culminaron'!$K$52:$M$61</c:f>
              <c:multiLvlStrCache>
                <c:ptCount val="10"/>
                <c:lvl>
                  <c:pt idx="0">
                    <c:v>MH</c:v>
                  </c:pt>
                  <c:pt idx="1">
                    <c:v>Público</c:v>
                  </c:pt>
                  <c:pt idx="2">
                    <c:v>Privado</c:v>
                  </c:pt>
                  <c:pt idx="3">
                    <c:v>Público y Privado</c:v>
                  </c:pt>
                  <c:pt idx="4">
                    <c:v>Otros</c:v>
                  </c:pt>
                  <c:pt idx="5">
                    <c:v>MH</c:v>
                  </c:pt>
                  <c:pt idx="6">
                    <c:v>Público</c:v>
                  </c:pt>
                  <c:pt idx="7">
                    <c:v>Privado</c:v>
                  </c:pt>
                  <c:pt idx="8">
                    <c:v>Público y Privado</c:v>
                  </c:pt>
                  <c:pt idx="9">
                    <c:v>Otros</c:v>
                  </c:pt>
                </c:lvl>
                <c:lvl>
                  <c:pt idx="0">
                    <c:v>Programación Abierta</c:v>
                  </c:pt>
                  <c:pt idx="5">
                    <c:v>Programación Regular</c:v>
                  </c:pt>
                </c:lvl>
                <c:lvl>
                  <c:pt idx="0">
                    <c:v>Tipo De Programación</c:v>
                  </c:pt>
                </c:lvl>
              </c:multiLvlStrCache>
            </c:multiLvlStrRef>
          </c:cat>
          <c:val>
            <c:numRef>
              <c:f>'Participantes que Culminaron'!$N$52:$N$61</c:f>
              <c:numCache>
                <c:formatCode>#,##0</c:formatCode>
                <c:ptCount val="10"/>
                <c:pt idx="0">
                  <c:v>14</c:v>
                </c:pt>
                <c:pt idx="1">
                  <c:v>512</c:v>
                </c:pt>
                <c:pt idx="2">
                  <c:v>135</c:v>
                </c:pt>
                <c:pt idx="3">
                  <c:v>183</c:v>
                </c:pt>
                <c:pt idx="4">
                  <c:v>0</c:v>
                </c:pt>
                <c:pt idx="5">
                  <c:v>0</c:v>
                </c:pt>
                <c:pt idx="6">
                  <c:v>710</c:v>
                </c:pt>
                <c:pt idx="7">
                  <c:v>312</c:v>
                </c:pt>
                <c:pt idx="8">
                  <c:v>0</c:v>
                </c:pt>
                <c:pt idx="9">
                  <c:v>0</c:v>
                </c:pt>
              </c:numCache>
            </c:numRef>
          </c:val>
          <c:extLst>
            <c:ext xmlns:c16="http://schemas.microsoft.com/office/drawing/2014/chart" uri="{C3380CC4-5D6E-409C-BE32-E72D297353CC}">
              <c16:uniqueId val="{00000000-6E14-405A-8724-0D1E2ECB09E6}"/>
            </c:ext>
          </c:extLst>
        </c:ser>
        <c:ser>
          <c:idx val="1"/>
          <c:order val="1"/>
          <c:tx>
            <c:strRef>
              <c:f>'Participantes que Culminaron'!$O$51</c:f>
              <c:strCache>
                <c:ptCount val="1"/>
                <c:pt idx="0">
                  <c:v>Masculino</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'Participantes que Culminaron'!$K$52:$M$61</c:f>
              <c:multiLvlStrCache>
                <c:ptCount val="10"/>
                <c:lvl>
                  <c:pt idx="0">
                    <c:v>MH</c:v>
                  </c:pt>
                  <c:pt idx="1">
                    <c:v>Público</c:v>
                  </c:pt>
                  <c:pt idx="2">
                    <c:v>Privado</c:v>
                  </c:pt>
                  <c:pt idx="3">
                    <c:v>Público y Privado</c:v>
                  </c:pt>
                  <c:pt idx="4">
                    <c:v>Otros</c:v>
                  </c:pt>
                  <c:pt idx="5">
                    <c:v>MH</c:v>
                  </c:pt>
                  <c:pt idx="6">
                    <c:v>Público</c:v>
                  </c:pt>
                  <c:pt idx="7">
                    <c:v>Privado</c:v>
                  </c:pt>
                  <c:pt idx="8">
                    <c:v>Público y Privado</c:v>
                  </c:pt>
                  <c:pt idx="9">
                    <c:v>Otros</c:v>
                  </c:pt>
                </c:lvl>
                <c:lvl>
                  <c:pt idx="0">
                    <c:v>Programación Abierta</c:v>
                  </c:pt>
                  <c:pt idx="5">
                    <c:v>Programación Regular</c:v>
                  </c:pt>
                </c:lvl>
                <c:lvl>
                  <c:pt idx="0">
                    <c:v>Tipo De Programación</c:v>
                  </c:pt>
                </c:lvl>
              </c:multiLvlStrCache>
            </c:multiLvlStrRef>
          </c:cat>
          <c:val>
            <c:numRef>
              <c:f>'Participantes que Culminaron'!$O$52:$O$61</c:f>
              <c:numCache>
                <c:formatCode>#,##0</c:formatCode>
                <c:ptCount val="10"/>
                <c:pt idx="0">
                  <c:v>9</c:v>
                </c:pt>
                <c:pt idx="1">
                  <c:v>339</c:v>
                </c:pt>
                <c:pt idx="2">
                  <c:v>186</c:v>
                </c:pt>
                <c:pt idx="3">
                  <c:v>66</c:v>
                </c:pt>
                <c:pt idx="4">
                  <c:v>0</c:v>
                </c:pt>
                <c:pt idx="5">
                  <c:v>0</c:v>
                </c:pt>
                <c:pt idx="6">
                  <c:v>300</c:v>
                </c:pt>
                <c:pt idx="7">
                  <c:v>305</c:v>
                </c:pt>
                <c:pt idx="8">
                  <c:v>0</c:v>
                </c:pt>
                <c:pt idx="9">
                  <c:v>0</c:v>
                </c:pt>
              </c:numCache>
            </c:numRef>
          </c:val>
          <c:extLst>
            <c:ext xmlns:c16="http://schemas.microsoft.com/office/drawing/2014/chart" uri="{C3380CC4-5D6E-409C-BE32-E72D297353CC}">
              <c16:uniqueId val="{00000001-6E14-405A-8724-0D1E2ECB09E6}"/>
            </c:ext>
          </c:extLst>
        </c:ser>
        <c:dLbls>
          <c:showLegendKey val="0"/>
          <c:showVal val="0"/>
          <c:showCatName val="0"/>
          <c:showSerName val="0"/>
          <c:showPercent val="0"/>
          <c:showBubbleSize val="0"/>
        </c:dLbls>
        <c:gapWidth val="219"/>
        <c:overlap val="-27"/>
        <c:axId val="149903392"/>
        <c:axId val="149885504"/>
      </c:barChart>
      <c:catAx>
        <c:axId val="14990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DO"/>
          </a:p>
        </c:txPr>
        <c:crossAx val="149885504"/>
        <c:crosses val="autoZero"/>
        <c:auto val="1"/>
        <c:lblAlgn val="ctr"/>
        <c:lblOffset val="100"/>
        <c:noMultiLvlLbl val="0"/>
      </c:catAx>
      <c:valAx>
        <c:axId val="149885504"/>
        <c:scaling>
          <c:orientation val="minMax"/>
        </c:scaling>
        <c:delete val="1"/>
        <c:axPos val="l"/>
        <c:numFmt formatCode="#,##0" sourceLinked="1"/>
        <c:majorTickMark val="none"/>
        <c:minorTickMark val="none"/>
        <c:tickLblPos val="nextTo"/>
        <c:crossAx val="149903392"/>
        <c:crosses val="autoZero"/>
        <c:crossBetween val="between"/>
      </c:valAx>
      <c:spPr>
        <a:noFill/>
        <a:ln>
          <a:noFill/>
        </a:ln>
        <a:effectLst/>
      </c:spPr>
    </c:plotArea>
    <c:legend>
      <c:legendPos val="b"/>
      <c:layout>
        <c:manualLayout>
          <c:xMode val="edge"/>
          <c:yMode val="edge"/>
          <c:x val="0.26794783421742224"/>
          <c:y val="0.92455792555459593"/>
          <c:w val="0.49592251262413473"/>
          <c:h val="5.56540915160451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cap="none" spc="20" baseline="0">
                <a:solidFill>
                  <a:sysClr val="windowText" lastClr="000000"/>
                </a:solidFill>
                <a:latin typeface="+mn-lt"/>
                <a:ea typeface="+mn-ea"/>
                <a:cs typeface="+mn-cs"/>
              </a:defRPr>
            </a:pPr>
            <a:r>
              <a:rPr lang="es-DO" sz="700">
                <a:solidFill>
                  <a:sysClr val="windowText" lastClr="000000"/>
                </a:solidFill>
                <a:effectLst/>
              </a:rPr>
              <a:t>Ministerio de Hacienda</a:t>
            </a:r>
            <a:endParaRPr lang="es-ES" sz="700">
              <a:solidFill>
                <a:sysClr val="windowText" lastClr="000000"/>
              </a:solidFill>
              <a:effectLst/>
            </a:endParaRPr>
          </a:p>
          <a:p>
            <a:pPr>
              <a:defRPr sz="700">
                <a:solidFill>
                  <a:sysClr val="windowText" lastClr="000000"/>
                </a:solidFill>
              </a:defRPr>
            </a:pPr>
            <a:r>
              <a:rPr lang="es-DO" sz="700">
                <a:solidFill>
                  <a:sysClr val="windowText" lastClr="000000"/>
                </a:solidFill>
                <a:effectLst/>
              </a:rPr>
              <a:t>Centro de Capacitación en Política y Gestión Fiscal (CAPGEFI)</a:t>
            </a:r>
            <a:endParaRPr lang="es-ES" sz="700">
              <a:solidFill>
                <a:sysClr val="windowText" lastClr="000000"/>
              </a:solidFill>
              <a:effectLst/>
            </a:endParaRPr>
          </a:p>
          <a:p>
            <a:pPr>
              <a:defRPr sz="700">
                <a:solidFill>
                  <a:sysClr val="windowText" lastClr="000000"/>
                </a:solidFill>
              </a:defRPr>
            </a:pPr>
            <a:r>
              <a:rPr lang="es-DO" sz="700">
                <a:solidFill>
                  <a:sysClr val="windowText" lastClr="000000"/>
                </a:solidFill>
                <a:effectLst/>
              </a:rPr>
              <a:t>Departamento de Investigación y Publicaciones</a:t>
            </a:r>
            <a:endParaRPr lang="es-ES" sz="700">
              <a:solidFill>
                <a:sysClr val="windowText" lastClr="000000"/>
              </a:solidFill>
              <a:effectLst/>
            </a:endParaRPr>
          </a:p>
          <a:p>
            <a:pPr>
              <a:defRPr sz="700">
                <a:solidFill>
                  <a:sysClr val="windowText" lastClr="000000"/>
                </a:solidFill>
              </a:defRPr>
            </a:pPr>
            <a:r>
              <a:rPr lang="es-DO" sz="700" b="1">
                <a:solidFill>
                  <a:sysClr val="windowText" lastClr="000000"/>
                </a:solidFill>
                <a:effectLst/>
              </a:rPr>
              <a:t>Acciones de Capacitación Culminadas por Modalidad Docente, Programación, Sector y Género</a:t>
            </a:r>
            <a:endParaRPr lang="es-ES" sz="700">
              <a:solidFill>
                <a:sysClr val="windowText" lastClr="000000"/>
              </a:solidFill>
              <a:effectLst/>
            </a:endParaRPr>
          </a:p>
          <a:p>
            <a:pPr>
              <a:defRPr sz="700">
                <a:solidFill>
                  <a:sysClr val="windowText" lastClr="000000"/>
                </a:solidFill>
              </a:defRPr>
            </a:pPr>
            <a:r>
              <a:rPr lang="es-DO" sz="700" b="1">
                <a:solidFill>
                  <a:sysClr val="windowText" lastClr="000000"/>
                </a:solidFill>
                <a:effectLst/>
              </a:rPr>
              <a:t>Acumulada al 2do Trimestre 2025</a:t>
            </a:r>
            <a:endParaRPr lang="es-ES" sz="700">
              <a:solidFill>
                <a:sysClr val="windowText" lastClr="000000"/>
              </a:solidFill>
            </a:endParaRPr>
          </a:p>
        </c:rich>
      </c:tx>
      <c:overlay val="0"/>
      <c:spPr>
        <a:noFill/>
        <a:ln>
          <a:noFill/>
        </a:ln>
        <a:effectLst/>
      </c:spPr>
      <c:txPr>
        <a:bodyPr rot="0" spcFirstLastPara="1" vertOverflow="ellipsis" vert="horz" wrap="square" anchor="ctr" anchorCtr="1"/>
        <a:lstStyle/>
        <a:p>
          <a:pPr>
            <a:defRPr sz="700" b="0" i="0" u="none" strike="noStrike" kern="1200" cap="none" spc="2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0.35310348113525875"/>
          <c:y val="0.31456795376429025"/>
          <c:w val="0.32221785683042353"/>
          <c:h val="0.58901412864884195"/>
        </c:manualLayout>
      </c:layout>
      <c:pieChart>
        <c:varyColors val="1"/>
        <c:ser>
          <c:idx val="0"/>
          <c:order val="0"/>
          <c:spPr>
            <a:solidFill>
              <a:srgbClr val="1E497C"/>
            </a:solidFill>
            <a:ln>
              <a:noFill/>
            </a:ln>
          </c:spPr>
          <c:explosion val="14"/>
          <c:dPt>
            <c:idx val="0"/>
            <c:bubble3D val="0"/>
            <c:explosion val="15"/>
            <c:spPr>
              <a:solidFill>
                <a:srgbClr val="1E497C"/>
              </a:solidFill>
              <a:ln w="9525" cap="flat" cmpd="sng" algn="ctr">
                <a:no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FFE-4BF5-A3C2-8E1AD2C03465}"/>
              </c:ext>
            </c:extLst>
          </c:dPt>
          <c:dPt>
            <c:idx val="1"/>
            <c:bubble3D val="0"/>
            <c:spPr>
              <a:solidFill>
                <a:schemeClr val="bg1">
                  <a:lumMod val="85000"/>
                </a:schemeClr>
              </a:solidFill>
              <a:ln w="9525" cap="flat" cmpd="sng" algn="ctr">
                <a:no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FFE-4BF5-A3C2-8E1AD2C03465}"/>
              </c:ext>
            </c:extLst>
          </c:dPt>
          <c:dLbls>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s-DO"/>
                </a:p>
              </c:txPr>
              <c:showLegendKey val="0"/>
              <c:showVal val="0"/>
              <c:showCatName val="0"/>
              <c:showSerName val="0"/>
              <c:showPercent val="1"/>
              <c:showBubbleSize val="0"/>
              <c:extLst>
                <c:ext xmlns:c16="http://schemas.microsoft.com/office/drawing/2014/chart" uri="{C3380CC4-5D6E-409C-BE32-E72D297353CC}">
                  <c16:uniqueId val="{00000003-0FFE-4BF5-A3C2-8E1AD2C0346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DO"/>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'Acciones Capacita q. Culminaron'!$D$15:$E$15</c:f>
              <c:strCache>
                <c:ptCount val="2"/>
                <c:pt idx="0">
                  <c:v>Presencial</c:v>
                </c:pt>
                <c:pt idx="1">
                  <c:v>Virtual</c:v>
                </c:pt>
              </c:strCache>
            </c:strRef>
          </c:cat>
          <c:val>
            <c:numRef>
              <c:f>'Acciones Capacita q. Culminaron'!$D$26:$E$26</c:f>
              <c:numCache>
                <c:formatCode>General</c:formatCode>
                <c:ptCount val="2"/>
                <c:pt idx="0">
                  <c:v>55</c:v>
                </c:pt>
                <c:pt idx="1">
                  <c:v>53</c:v>
                </c:pt>
              </c:numCache>
            </c:numRef>
          </c:val>
          <c:extLst>
            <c:ext xmlns:c16="http://schemas.microsoft.com/office/drawing/2014/chart" uri="{C3380CC4-5D6E-409C-BE32-E72D297353CC}">
              <c16:uniqueId val="{00000004-0FFE-4BF5-A3C2-8E1AD2C03465}"/>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8025587531399587"/>
          <c:y val="0.46409939635284464"/>
          <c:w val="0.13577544459302399"/>
          <c:h val="0.264320423092011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099679621499038"/>
          <c:y val="0.26234328278879054"/>
          <c:w val="0.54188474650374818"/>
          <c:h val="0.72291833053768184"/>
        </c:manualLayout>
      </c:layout>
      <c:barChart>
        <c:barDir val="bar"/>
        <c:grouping val="clustered"/>
        <c:varyColors val="0"/>
        <c:ser>
          <c:idx val="0"/>
          <c:order val="0"/>
          <c:tx>
            <c:strRef>
              <c:f>'Egresados X Acción de Capacit'!$O$72</c:f>
              <c:strCache>
                <c:ptCount val="1"/>
                <c:pt idx="0">
                  <c:v>Certificados por  Aprobación</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'Egresados X Acción de Capacit'!$N$73:$N$84</c:f>
              <c:strCache>
                <c:ptCount val="12"/>
                <c:pt idx="0">
                  <c:v>Especialización: Técnica en Tesorería</c:v>
                </c:pt>
                <c:pt idx="1">
                  <c:v>Diplomado: Tributación</c:v>
                </c:pt>
                <c:pt idx="2">
                  <c:v>Diplomado: Gestión de Biblioteca</c:v>
                </c:pt>
                <c:pt idx="3">
                  <c:v>Diplomado: Costos de la Producción Pública</c:v>
                </c:pt>
                <c:pt idx="4">
                  <c:v>Diplomado: Compras y Contrataciones Públicas Orientado a Resultados</c:v>
                </c:pt>
                <c:pt idx="5">
                  <c:v>Diplomado: Hacienda e Inversión Pública</c:v>
                </c:pt>
                <c:pt idx="6">
                  <c:v>Curso: Impuesto Sobre la Renta</c:v>
                </c:pt>
                <c:pt idx="7">
                  <c:v>Especialización: Técnica en Control Interno</c:v>
                </c:pt>
                <c:pt idx="8">
                  <c:v>Especialización: Técnica en Presupuesto Público</c:v>
                </c:pt>
                <c:pt idx="9">
                  <c:v>Diplomado: Planificación y Gestión de Proyectos de Inversión Pública del Estado</c:v>
                </c:pt>
                <c:pt idx="10">
                  <c:v>Diplomado: Contabilidad Gubernamental</c:v>
                </c:pt>
                <c:pt idx="11">
                  <c:v>Curso-Modular: Básico de Técnicas Aduaneras</c:v>
                </c:pt>
              </c:strCache>
            </c:strRef>
          </c:cat>
          <c:val>
            <c:numRef>
              <c:f>'Egresados X Acción de Capacit'!$O$73:$O$84</c:f>
              <c:numCache>
                <c:formatCode>#,##0</c:formatCode>
                <c:ptCount val="12"/>
                <c:pt idx="0">
                  <c:v>5</c:v>
                </c:pt>
                <c:pt idx="1">
                  <c:v>10</c:v>
                </c:pt>
                <c:pt idx="2">
                  <c:v>13</c:v>
                </c:pt>
                <c:pt idx="3">
                  <c:v>15</c:v>
                </c:pt>
                <c:pt idx="4">
                  <c:v>21</c:v>
                </c:pt>
                <c:pt idx="5">
                  <c:v>30</c:v>
                </c:pt>
                <c:pt idx="6">
                  <c:v>31</c:v>
                </c:pt>
                <c:pt idx="7">
                  <c:v>32</c:v>
                </c:pt>
                <c:pt idx="8">
                  <c:v>38</c:v>
                </c:pt>
                <c:pt idx="9">
                  <c:v>64</c:v>
                </c:pt>
                <c:pt idx="10">
                  <c:v>76</c:v>
                </c:pt>
                <c:pt idx="11">
                  <c:v>353</c:v>
                </c:pt>
              </c:numCache>
            </c:numRef>
          </c:val>
          <c:extLst>
            <c:ext xmlns:c16="http://schemas.microsoft.com/office/drawing/2014/chart" uri="{C3380CC4-5D6E-409C-BE32-E72D297353CC}">
              <c16:uniqueId val="{00000000-C37E-43E6-9FB8-E02663E0CAAD}"/>
            </c:ext>
          </c:extLst>
        </c:ser>
        <c:dLbls>
          <c:dLblPos val="outEnd"/>
          <c:showLegendKey val="0"/>
          <c:showVal val="1"/>
          <c:showCatName val="0"/>
          <c:showSerName val="0"/>
          <c:showPercent val="0"/>
          <c:showBubbleSize val="0"/>
        </c:dLbls>
        <c:gapWidth val="182"/>
        <c:axId val="1394135119"/>
        <c:axId val="1394136783"/>
      </c:barChart>
      <c:catAx>
        <c:axId val="13941351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DO"/>
          </a:p>
        </c:txPr>
        <c:crossAx val="1394136783"/>
        <c:crosses val="autoZero"/>
        <c:auto val="1"/>
        <c:lblAlgn val="ctr"/>
        <c:lblOffset val="100"/>
        <c:noMultiLvlLbl val="0"/>
      </c:catAx>
      <c:valAx>
        <c:axId val="1394136783"/>
        <c:scaling>
          <c:orientation val="minMax"/>
        </c:scaling>
        <c:delete val="1"/>
        <c:axPos val="b"/>
        <c:numFmt formatCode="#,##0" sourceLinked="1"/>
        <c:majorTickMark val="none"/>
        <c:minorTickMark val="none"/>
        <c:tickLblPos val="nextTo"/>
        <c:crossAx val="13941351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434623797025374"/>
          <c:y val="7.407407407407407E-2"/>
          <c:w val="0.62498709536307961"/>
          <c:h val="0.8416746864975212"/>
        </c:manualLayout>
      </c:layout>
      <c:barChart>
        <c:barDir val="bar"/>
        <c:grouping val="clustered"/>
        <c:varyColors val="0"/>
        <c:ser>
          <c:idx val="0"/>
          <c:order val="0"/>
          <c:spPr>
            <a:solidFill>
              <a:srgbClr val="1E497C"/>
            </a:solidFill>
            <a:ln>
              <a:noFill/>
            </a:ln>
            <a:effectLst>
              <a:innerShdw blurRad="114300">
                <a:schemeClr val="accent1"/>
              </a:innerShdw>
            </a:effectLst>
          </c:spPr>
          <c:invertIfNegative val="0"/>
          <c:dLbls>
            <c:dLbl>
              <c:idx val="0"/>
              <c:layout>
                <c:manualLayout>
                  <c:x val="-1.6440419947506561E-2"/>
                  <c:y val="2.77777777777777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FA-41F8-95FB-D84E7E9FED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Egreso!$I$27</c:f>
              <c:strCache>
                <c:ptCount val="1"/>
                <c:pt idx="0">
                  <c:v>Certificados por Aprobación</c:v>
                </c:pt>
              </c:strCache>
            </c:strRef>
          </c:cat>
          <c:val>
            <c:numRef>
              <c:f>Egreso!$J$27</c:f>
              <c:numCache>
                <c:formatCode>#,##0</c:formatCode>
                <c:ptCount val="1"/>
                <c:pt idx="0">
                  <c:v>688</c:v>
                </c:pt>
              </c:numCache>
            </c:numRef>
          </c:val>
          <c:extLst>
            <c:ext xmlns:c16="http://schemas.microsoft.com/office/drawing/2014/chart" uri="{C3380CC4-5D6E-409C-BE32-E72D297353CC}">
              <c16:uniqueId val="{00000001-8CFA-41F8-95FB-D84E7E9FEDE4}"/>
            </c:ext>
          </c:extLst>
        </c:ser>
        <c:dLbls>
          <c:showLegendKey val="0"/>
          <c:showVal val="0"/>
          <c:showCatName val="0"/>
          <c:showSerName val="0"/>
          <c:showPercent val="0"/>
          <c:showBubbleSize val="0"/>
        </c:dLbls>
        <c:gapWidth val="227"/>
        <c:overlap val="-48"/>
        <c:axId val="39103920"/>
        <c:axId val="39101840"/>
      </c:barChart>
      <c:catAx>
        <c:axId val="39103920"/>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39101840"/>
        <c:crosses val="autoZero"/>
        <c:auto val="1"/>
        <c:lblAlgn val="ctr"/>
        <c:lblOffset val="100"/>
        <c:noMultiLvlLbl val="0"/>
      </c:catAx>
      <c:valAx>
        <c:axId val="39101840"/>
        <c:scaling>
          <c:orientation val="minMax"/>
        </c:scaling>
        <c:delete val="1"/>
        <c:axPos val="b"/>
        <c:numFmt formatCode="#,##0" sourceLinked="1"/>
        <c:majorTickMark val="none"/>
        <c:minorTickMark val="none"/>
        <c:tickLblPos val="nextTo"/>
        <c:crossAx val="39103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Egreso!$I$26</c:f>
              <c:strCache>
                <c:ptCount val="1"/>
                <c:pt idx="0">
                  <c:v>Cantidad de Acciones de Capacitación</c:v>
                </c:pt>
              </c:strCache>
            </c:strRef>
          </c:cat>
          <c:val>
            <c:numRef>
              <c:f>Egreso!$J$26</c:f>
              <c:numCache>
                <c:formatCode>General</c:formatCode>
                <c:ptCount val="1"/>
                <c:pt idx="0">
                  <c:v>44</c:v>
                </c:pt>
              </c:numCache>
            </c:numRef>
          </c:val>
          <c:extLst>
            <c:ext xmlns:c16="http://schemas.microsoft.com/office/drawing/2014/chart" uri="{C3380CC4-5D6E-409C-BE32-E72D297353CC}">
              <c16:uniqueId val="{00000000-9DA0-4AE3-B52C-7551527BFFD9}"/>
            </c:ext>
          </c:extLst>
        </c:ser>
        <c:dLbls>
          <c:showLegendKey val="0"/>
          <c:showVal val="0"/>
          <c:showCatName val="0"/>
          <c:showSerName val="0"/>
          <c:showPercent val="0"/>
          <c:showBubbleSize val="0"/>
        </c:dLbls>
        <c:gapWidth val="219"/>
        <c:overlap val="-27"/>
        <c:axId val="32328560"/>
        <c:axId val="32329392"/>
      </c:barChart>
      <c:catAx>
        <c:axId val="3232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32329392"/>
        <c:crosses val="autoZero"/>
        <c:auto val="1"/>
        <c:lblAlgn val="ctr"/>
        <c:lblOffset val="100"/>
        <c:noMultiLvlLbl val="0"/>
      </c:catAx>
      <c:valAx>
        <c:axId val="32329392"/>
        <c:scaling>
          <c:orientation val="minMax"/>
        </c:scaling>
        <c:delete val="1"/>
        <c:axPos val="l"/>
        <c:numFmt formatCode="General" sourceLinked="1"/>
        <c:majorTickMark val="none"/>
        <c:minorTickMark val="none"/>
        <c:tickLblPos val="nextTo"/>
        <c:crossAx val="32328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9014987286498"/>
          <c:y val="0.33114917008075451"/>
          <c:w val="0.40175907420788942"/>
          <c:h val="0.49197312150088129"/>
        </c:manualLayout>
      </c:layout>
      <c:doughnutChart>
        <c:varyColors val="1"/>
        <c:ser>
          <c:idx val="0"/>
          <c:order val="0"/>
          <c:tx>
            <c:strRef>
              <c:f>'Usuarios Centro Documentación'!$S$15</c:f>
              <c:strCache>
                <c:ptCount val="1"/>
                <c:pt idx="0">
                  <c:v>Ejemplares</c:v>
                </c:pt>
              </c:strCache>
            </c:strRef>
          </c:tx>
          <c:dPt>
            <c:idx val="0"/>
            <c:bubble3D val="0"/>
            <c:spPr>
              <a:solidFill>
                <a:srgbClr val="1E497C"/>
              </a:solidFill>
            </c:spPr>
            <c:extLst>
              <c:ext xmlns:c16="http://schemas.microsoft.com/office/drawing/2014/chart" uri="{C3380CC4-5D6E-409C-BE32-E72D297353CC}">
                <c16:uniqueId val="{00000000-ADE6-425A-92A3-A91270949DF1}"/>
              </c:ext>
            </c:extLst>
          </c:dPt>
          <c:dPt>
            <c:idx val="1"/>
            <c:bubble3D val="0"/>
            <c:spPr>
              <a:solidFill>
                <a:schemeClr val="bg1">
                  <a:lumMod val="50000"/>
                </a:schemeClr>
              </a:solidFill>
            </c:spPr>
            <c:extLst>
              <c:ext xmlns:c16="http://schemas.microsoft.com/office/drawing/2014/chart" uri="{C3380CC4-5D6E-409C-BE32-E72D297353CC}">
                <c16:uniqueId val="{00000001-ADE6-425A-92A3-A91270949DF1}"/>
              </c:ext>
            </c:extLst>
          </c:dPt>
          <c:dPt>
            <c:idx val="2"/>
            <c:bubble3D val="0"/>
            <c:spPr>
              <a:solidFill>
                <a:schemeClr val="accent2">
                  <a:lumMod val="50000"/>
                </a:schemeClr>
              </a:solidFill>
            </c:spPr>
            <c:extLst>
              <c:ext xmlns:c16="http://schemas.microsoft.com/office/drawing/2014/chart" uri="{C3380CC4-5D6E-409C-BE32-E72D297353CC}">
                <c16:uniqueId val="{00000002-ADE6-425A-92A3-A91270949DF1}"/>
              </c:ext>
            </c:extLst>
          </c:dPt>
          <c:dPt>
            <c:idx val="3"/>
            <c:bubble3D val="0"/>
            <c:spPr>
              <a:solidFill>
                <a:schemeClr val="bg1">
                  <a:lumMod val="85000"/>
                </a:schemeClr>
              </a:solidFill>
            </c:spPr>
            <c:extLst>
              <c:ext xmlns:c16="http://schemas.microsoft.com/office/drawing/2014/chart" uri="{C3380CC4-5D6E-409C-BE32-E72D297353CC}">
                <c16:uniqueId val="{00000003-ADE6-425A-92A3-A91270949DF1}"/>
              </c:ext>
            </c:extLst>
          </c:dPt>
          <c:dPt>
            <c:idx val="4"/>
            <c:bubble3D val="0"/>
            <c:extLst>
              <c:ext xmlns:c16="http://schemas.microsoft.com/office/drawing/2014/chart" uri="{C3380CC4-5D6E-409C-BE32-E72D297353CC}">
                <c16:uniqueId val="{00000004-ADE6-425A-92A3-A91270949DF1}"/>
              </c:ext>
            </c:extLst>
          </c:dPt>
          <c:dPt>
            <c:idx val="5"/>
            <c:bubble3D val="0"/>
            <c:extLst>
              <c:ext xmlns:c16="http://schemas.microsoft.com/office/drawing/2014/chart" uri="{C3380CC4-5D6E-409C-BE32-E72D297353CC}">
                <c16:uniqueId val="{00000005-ADE6-425A-92A3-A91270949DF1}"/>
              </c:ext>
            </c:extLst>
          </c:dPt>
          <c:dPt>
            <c:idx val="6"/>
            <c:bubble3D val="0"/>
            <c:extLst>
              <c:ext xmlns:c16="http://schemas.microsoft.com/office/drawing/2014/chart" uri="{C3380CC4-5D6E-409C-BE32-E72D297353CC}">
                <c16:uniqueId val="{00000006-ADE6-425A-92A3-A91270949DF1}"/>
              </c:ext>
            </c:extLst>
          </c:dPt>
          <c:dPt>
            <c:idx val="7"/>
            <c:bubble3D val="0"/>
            <c:extLst>
              <c:ext xmlns:c16="http://schemas.microsoft.com/office/drawing/2014/chart" uri="{C3380CC4-5D6E-409C-BE32-E72D297353CC}">
                <c16:uniqueId val="{00000007-ADE6-425A-92A3-A91270949DF1}"/>
              </c:ext>
            </c:extLst>
          </c:dPt>
          <c:dPt>
            <c:idx val="8"/>
            <c:bubble3D val="0"/>
            <c:extLst>
              <c:ext xmlns:c16="http://schemas.microsoft.com/office/drawing/2014/chart" uri="{C3380CC4-5D6E-409C-BE32-E72D297353CC}">
                <c16:uniqueId val="{00000008-ADE6-425A-92A3-A91270949DF1}"/>
              </c:ext>
            </c:extLst>
          </c:dPt>
          <c:dPt>
            <c:idx val="9"/>
            <c:bubble3D val="0"/>
            <c:extLst>
              <c:ext xmlns:c16="http://schemas.microsoft.com/office/drawing/2014/chart" uri="{C3380CC4-5D6E-409C-BE32-E72D297353CC}">
                <c16:uniqueId val="{00000009-ADE6-425A-92A3-A91270949DF1}"/>
              </c:ext>
            </c:extLst>
          </c:dPt>
          <c:dPt>
            <c:idx val="10"/>
            <c:bubble3D val="0"/>
            <c:extLst>
              <c:ext xmlns:c16="http://schemas.microsoft.com/office/drawing/2014/chart" uri="{C3380CC4-5D6E-409C-BE32-E72D297353CC}">
                <c16:uniqueId val="{0000000A-ADE6-425A-92A3-A91270949DF1}"/>
              </c:ext>
            </c:extLst>
          </c:dPt>
          <c:dPt>
            <c:idx val="11"/>
            <c:bubble3D val="0"/>
            <c:extLst>
              <c:ext xmlns:c16="http://schemas.microsoft.com/office/drawing/2014/chart" uri="{C3380CC4-5D6E-409C-BE32-E72D297353CC}">
                <c16:uniqueId val="{0000000B-ADE6-425A-92A3-A91270949DF1}"/>
              </c:ext>
            </c:extLst>
          </c:dPt>
          <c:dLbls>
            <c:dLbl>
              <c:idx val="0"/>
              <c:layout>
                <c:manualLayout>
                  <c:x val="9.7975706419804978E-2"/>
                  <c:y val="-0.1272471867493454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DE6-425A-92A3-A91270949DF1}"/>
                </c:ext>
              </c:extLst>
            </c:dLbl>
            <c:dLbl>
              <c:idx val="1"/>
              <c:delete val="1"/>
              <c:extLst>
                <c:ext xmlns:c15="http://schemas.microsoft.com/office/drawing/2012/chart" uri="{CE6537A1-D6FC-4f65-9D91-7224C49458BB}"/>
                <c:ext xmlns:c16="http://schemas.microsoft.com/office/drawing/2014/chart" uri="{C3380CC4-5D6E-409C-BE32-E72D297353CC}">
                  <c16:uniqueId val="{00000001-ADE6-425A-92A3-A91270949DF1}"/>
                </c:ext>
              </c:extLst>
            </c:dLbl>
            <c:dLbl>
              <c:idx val="2"/>
              <c:delete val="1"/>
              <c:extLst>
                <c:ext xmlns:c15="http://schemas.microsoft.com/office/drawing/2012/chart" uri="{CE6537A1-D6FC-4f65-9D91-7224C49458BB}"/>
                <c:ext xmlns:c16="http://schemas.microsoft.com/office/drawing/2014/chart" uri="{C3380CC4-5D6E-409C-BE32-E72D297353CC}">
                  <c16:uniqueId val="{00000002-ADE6-425A-92A3-A91270949DF1}"/>
                </c:ext>
              </c:extLst>
            </c:dLbl>
            <c:dLbl>
              <c:idx val="3"/>
              <c:delete val="1"/>
              <c:extLst>
                <c:ext xmlns:c15="http://schemas.microsoft.com/office/drawing/2012/chart" uri="{CE6537A1-D6FC-4f65-9D91-7224C49458BB}"/>
                <c:ext xmlns:c16="http://schemas.microsoft.com/office/drawing/2014/chart" uri="{C3380CC4-5D6E-409C-BE32-E72D297353CC}">
                  <c16:uniqueId val="{00000003-ADE6-425A-92A3-A91270949DF1}"/>
                </c:ext>
              </c:extLst>
            </c:dLbl>
            <c:dLbl>
              <c:idx val="4"/>
              <c:layout>
                <c:manualLayout>
                  <c:x val="-0.13182568907113612"/>
                  <c:y val="7.702788666375776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DE6-425A-92A3-A91270949DF1}"/>
                </c:ext>
              </c:extLst>
            </c:dLbl>
            <c:spPr>
              <a:noFill/>
              <a:ln>
                <a:noFill/>
              </a:ln>
              <a:effectLst/>
            </c:spPr>
            <c:txPr>
              <a:bodyPr wrap="square" lIns="38100" tIns="19050" rIns="38100" bIns="19050" anchor="ctr">
                <a:spAutoFit/>
              </a:bodyPr>
              <a:lstStyle/>
              <a:p>
                <a:pPr>
                  <a:defRPr sz="600"/>
                </a:pPr>
                <a:endParaRPr lang="es-DO"/>
              </a:p>
            </c:txPr>
            <c:showLegendKey val="0"/>
            <c:showVal val="0"/>
            <c:showCatName val="0"/>
            <c:showSerName val="0"/>
            <c:showPercent val="1"/>
            <c:showBubbleSize val="0"/>
            <c:showLeaderLines val="1"/>
            <c:extLst>
              <c:ext xmlns:c15="http://schemas.microsoft.com/office/drawing/2012/chart" uri="{CE6537A1-D6FC-4f65-9D91-7224C49458BB}"/>
            </c:extLst>
          </c:dLbls>
          <c:cat>
            <c:strRef>
              <c:f>'Usuarios Centro Documentación'!$Q$16:$Q$20</c:f>
              <c:strCache>
                <c:ptCount val="5"/>
                <c:pt idx="0">
                  <c:v>Libros</c:v>
                </c:pt>
                <c:pt idx="1">
                  <c:v>Boletines</c:v>
                </c:pt>
                <c:pt idx="2">
                  <c:v>Informes</c:v>
                </c:pt>
                <c:pt idx="3">
                  <c:v>Periódicos</c:v>
                </c:pt>
                <c:pt idx="4">
                  <c:v>Documentos</c:v>
                </c:pt>
              </c:strCache>
            </c:strRef>
          </c:cat>
          <c:val>
            <c:numRef>
              <c:f>'Usuarios Centro Documentación'!$S$16:$S$20</c:f>
              <c:numCache>
                <c:formatCode>General</c:formatCode>
                <c:ptCount val="5"/>
                <c:pt idx="4">
                  <c:v>3</c:v>
                </c:pt>
              </c:numCache>
            </c:numRef>
          </c:val>
          <c:extLst>
            <c:ext xmlns:c16="http://schemas.microsoft.com/office/drawing/2014/chart" uri="{C3380CC4-5D6E-409C-BE32-E72D297353CC}">
              <c16:uniqueId val="{0000000C-ADE6-425A-92A3-A91270949DF1}"/>
            </c:ext>
          </c:extLst>
        </c:ser>
        <c:dLbls>
          <c:showLegendKey val="0"/>
          <c:showVal val="1"/>
          <c:showCatName val="0"/>
          <c:showSerName val="0"/>
          <c:showPercent val="0"/>
          <c:showBubbleSize val="0"/>
          <c:showLeaderLines val="1"/>
        </c:dLbls>
        <c:firstSliceAng val="0"/>
        <c:holeSize val="50"/>
      </c:doughnutChart>
    </c:plotArea>
    <c:legend>
      <c:legendPos val="r"/>
      <c:layout>
        <c:manualLayout>
          <c:xMode val="edge"/>
          <c:yMode val="edge"/>
          <c:x val="0.80597767754751615"/>
          <c:y val="0.43216435105792"/>
          <c:w val="0.1132766268880105"/>
          <c:h val="0.23839849450721068"/>
        </c:manualLayout>
      </c:layout>
      <c:overlay val="0"/>
      <c:txPr>
        <a:bodyPr/>
        <a:lstStyle/>
        <a:p>
          <a:pPr>
            <a:defRPr sz="600"/>
          </a:pPr>
          <a:endParaRPr lang="es-DO"/>
        </a:p>
      </c:txPr>
    </c:legend>
    <c:plotVisOnly val="1"/>
    <c:dispBlanksAs val="zero"/>
    <c:showDLblsOverMax val="0"/>
  </c:chart>
  <c:spPr>
    <a:ln>
      <a:solidFill>
        <a:schemeClr val="bg1">
          <a:lumMod val="85000"/>
        </a:schemeClr>
      </a:solidFill>
    </a:ln>
  </c:spPr>
  <c:txPr>
    <a:bodyPr/>
    <a:lstStyle/>
    <a:p>
      <a:pPr>
        <a:defRPr sz="1000" b="0" i="0" u="none" strike="noStrike" baseline="0">
          <a:solidFill>
            <a:srgbClr val="000000"/>
          </a:solidFill>
          <a:latin typeface="Calibri"/>
          <a:ea typeface="Calibri"/>
          <a:cs typeface="Calibri"/>
        </a:defRPr>
      </a:pPr>
      <a:endParaRPr lang="es-DO"/>
    </a:p>
  </c:txPr>
  <c:printSettings>
    <c:headerFooter/>
    <c:pageMargins b="0.7500000000000091" l="0.70000000000000062" r="0.70000000000000062" t="0.7500000000000091"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243982533719878E-2"/>
          <c:y val="0.2910191553678767"/>
          <c:w val="0.93551202963769253"/>
          <c:h val="0.30947887927075957"/>
        </c:manualLayout>
      </c:layout>
      <c:barChart>
        <c:barDir val="col"/>
        <c:grouping val="clustered"/>
        <c:varyColors val="0"/>
        <c:ser>
          <c:idx val="0"/>
          <c:order val="0"/>
          <c:tx>
            <c:strRef>
              <c:f>'Usuarios Centro Documentación'!$A$50</c:f>
              <c:strCache>
                <c:ptCount val="1"/>
                <c:pt idx="0">
                  <c:v>APEC</c:v>
                </c:pt>
              </c:strCache>
            </c:strRef>
          </c:tx>
          <c:spPr>
            <a:solidFill>
              <a:schemeClr val="accent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'Usuarios Centro Documentación'!$B$45:$L$49</c:f>
              <c:multiLvlStrCache>
                <c:ptCount val="11"/>
                <c:lvl>
                  <c:pt idx="0">
                    <c:v>M</c:v>
                  </c:pt>
                  <c:pt idx="1">
                    <c:v>F</c:v>
                  </c:pt>
                  <c:pt idx="2">
                    <c:v>M</c:v>
                  </c:pt>
                  <c:pt idx="3">
                    <c:v>F</c:v>
                  </c:pt>
                  <c:pt idx="4">
                    <c:v>M</c:v>
                  </c:pt>
                  <c:pt idx="5">
                    <c:v>F</c:v>
                  </c:pt>
                  <c:pt idx="6">
                    <c:v>M</c:v>
                  </c:pt>
                  <c:pt idx="7">
                    <c:v>F</c:v>
                  </c:pt>
                  <c:pt idx="8">
                    <c:v>M</c:v>
                  </c:pt>
                  <c:pt idx="9">
                    <c:v>F</c:v>
                  </c:pt>
                  <c:pt idx="10">
                    <c:v>Usuarios</c:v>
                  </c:pt>
                </c:lvl>
                <c:lvl>
                  <c:pt idx="0">
                    <c:v>En Sala</c:v>
                  </c:pt>
                  <c:pt idx="2">
                    <c:v>Fuera de Sala</c:v>
                  </c:pt>
                </c:lvl>
                <c:lvl>
                  <c:pt idx="0">
                    <c:v>Asistidos</c:v>
                  </c:pt>
                  <c:pt idx="4">
                    <c:v>Auto-Asistidos en Sala</c:v>
                  </c:pt>
                  <c:pt idx="6">
                    <c:v>Vía Telefónica</c:v>
                  </c:pt>
                  <c:pt idx="8">
                    <c:v>Vía Correo Electrónico</c:v>
                  </c:pt>
                  <c:pt idx="10">
                    <c:v>Visita Koha</c:v>
                  </c:pt>
                </c:lvl>
                <c:lvl>
                  <c:pt idx="0">
                    <c:v>Presencial</c:v>
                  </c:pt>
                  <c:pt idx="6">
                    <c:v>No Presencial </c:v>
                  </c:pt>
                </c:lvl>
                <c:lvl>
                  <c:pt idx="0">
                    <c:v>Asistencia al Usuario por Género</c:v>
                  </c:pt>
                </c:lvl>
              </c:multiLvlStrCache>
            </c:multiLvlStrRef>
          </c:cat>
          <c:val>
            <c:numRef>
              <c:f>'Usuarios Centro Documentación'!$B$50:$L$50</c:f>
              <c:numCache>
                <c:formatCode>General</c:formatCode>
                <c:ptCount val="11"/>
              </c:numCache>
            </c:numRef>
          </c:val>
          <c:extLst>
            <c:ext xmlns:c16="http://schemas.microsoft.com/office/drawing/2014/chart" uri="{C3380CC4-5D6E-409C-BE32-E72D297353CC}">
              <c16:uniqueId val="{00000000-D13A-47A8-BC96-1EC43DC42BA3}"/>
            </c:ext>
          </c:extLst>
        </c:ser>
        <c:ser>
          <c:idx val="1"/>
          <c:order val="1"/>
          <c:tx>
            <c:strRef>
              <c:f>'Usuarios Centro Documentación'!$A$51</c:f>
              <c:strCache>
                <c:ptCount val="1"/>
                <c:pt idx="0">
                  <c:v>MAPRE</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'Usuarios Centro Documentación'!$B$45:$L$49</c:f>
              <c:multiLvlStrCache>
                <c:ptCount val="11"/>
                <c:lvl>
                  <c:pt idx="0">
                    <c:v>M</c:v>
                  </c:pt>
                  <c:pt idx="1">
                    <c:v>F</c:v>
                  </c:pt>
                  <c:pt idx="2">
                    <c:v>M</c:v>
                  </c:pt>
                  <c:pt idx="3">
                    <c:v>F</c:v>
                  </c:pt>
                  <c:pt idx="4">
                    <c:v>M</c:v>
                  </c:pt>
                  <c:pt idx="5">
                    <c:v>F</c:v>
                  </c:pt>
                  <c:pt idx="6">
                    <c:v>M</c:v>
                  </c:pt>
                  <c:pt idx="7">
                    <c:v>F</c:v>
                  </c:pt>
                  <c:pt idx="8">
                    <c:v>M</c:v>
                  </c:pt>
                  <c:pt idx="9">
                    <c:v>F</c:v>
                  </c:pt>
                  <c:pt idx="10">
                    <c:v>Usuarios</c:v>
                  </c:pt>
                </c:lvl>
                <c:lvl>
                  <c:pt idx="0">
                    <c:v>En Sala</c:v>
                  </c:pt>
                  <c:pt idx="2">
                    <c:v>Fuera de Sala</c:v>
                  </c:pt>
                </c:lvl>
                <c:lvl>
                  <c:pt idx="0">
                    <c:v>Asistidos</c:v>
                  </c:pt>
                  <c:pt idx="4">
                    <c:v>Auto-Asistidos en Sala</c:v>
                  </c:pt>
                  <c:pt idx="6">
                    <c:v>Vía Telefónica</c:v>
                  </c:pt>
                  <c:pt idx="8">
                    <c:v>Vía Correo Electrónico</c:v>
                  </c:pt>
                  <c:pt idx="10">
                    <c:v>Visita Koha</c:v>
                  </c:pt>
                </c:lvl>
                <c:lvl>
                  <c:pt idx="0">
                    <c:v>Presencial</c:v>
                  </c:pt>
                  <c:pt idx="6">
                    <c:v>No Presencial </c:v>
                  </c:pt>
                </c:lvl>
                <c:lvl>
                  <c:pt idx="0">
                    <c:v>Asistencia al Usuario por Género</c:v>
                  </c:pt>
                </c:lvl>
              </c:multiLvlStrCache>
            </c:multiLvlStrRef>
          </c:cat>
          <c:val>
            <c:numRef>
              <c:f>'Usuarios Centro Documentación'!$B$51:$L$51</c:f>
              <c:numCache>
                <c:formatCode>General</c:formatCode>
                <c:ptCount val="11"/>
              </c:numCache>
            </c:numRef>
          </c:val>
          <c:extLst>
            <c:ext xmlns:c16="http://schemas.microsoft.com/office/drawing/2014/chart" uri="{C3380CC4-5D6E-409C-BE32-E72D297353CC}">
              <c16:uniqueId val="{00000001-D13A-47A8-BC96-1EC43DC42BA3}"/>
            </c:ext>
          </c:extLst>
        </c:ser>
        <c:ser>
          <c:idx val="2"/>
          <c:order val="2"/>
          <c:tx>
            <c:strRef>
              <c:f>'Usuarios Centro Documentación'!$A$52</c:f>
              <c:strCache>
                <c:ptCount val="1"/>
                <c:pt idx="0">
                  <c:v>Contraloria</c:v>
                </c:pt>
              </c:strCache>
            </c:strRef>
          </c:tx>
          <c:spPr>
            <a:solidFill>
              <a:srgbClr val="1E497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'Usuarios Centro Documentación'!$B$45:$L$49</c:f>
              <c:multiLvlStrCache>
                <c:ptCount val="11"/>
                <c:lvl>
                  <c:pt idx="0">
                    <c:v>M</c:v>
                  </c:pt>
                  <c:pt idx="1">
                    <c:v>F</c:v>
                  </c:pt>
                  <c:pt idx="2">
                    <c:v>M</c:v>
                  </c:pt>
                  <c:pt idx="3">
                    <c:v>F</c:v>
                  </c:pt>
                  <c:pt idx="4">
                    <c:v>M</c:v>
                  </c:pt>
                  <c:pt idx="5">
                    <c:v>F</c:v>
                  </c:pt>
                  <c:pt idx="6">
                    <c:v>M</c:v>
                  </c:pt>
                  <c:pt idx="7">
                    <c:v>F</c:v>
                  </c:pt>
                  <c:pt idx="8">
                    <c:v>M</c:v>
                  </c:pt>
                  <c:pt idx="9">
                    <c:v>F</c:v>
                  </c:pt>
                  <c:pt idx="10">
                    <c:v>Usuarios</c:v>
                  </c:pt>
                </c:lvl>
                <c:lvl>
                  <c:pt idx="0">
                    <c:v>En Sala</c:v>
                  </c:pt>
                  <c:pt idx="2">
                    <c:v>Fuera de Sala</c:v>
                  </c:pt>
                </c:lvl>
                <c:lvl>
                  <c:pt idx="0">
                    <c:v>Asistidos</c:v>
                  </c:pt>
                  <c:pt idx="4">
                    <c:v>Auto-Asistidos en Sala</c:v>
                  </c:pt>
                  <c:pt idx="6">
                    <c:v>Vía Telefónica</c:v>
                  </c:pt>
                  <c:pt idx="8">
                    <c:v>Vía Correo Electrónico</c:v>
                  </c:pt>
                  <c:pt idx="10">
                    <c:v>Visita Koha</c:v>
                  </c:pt>
                </c:lvl>
                <c:lvl>
                  <c:pt idx="0">
                    <c:v>Presencial</c:v>
                  </c:pt>
                  <c:pt idx="6">
                    <c:v>No Presencial </c:v>
                  </c:pt>
                </c:lvl>
                <c:lvl>
                  <c:pt idx="0">
                    <c:v>Asistencia al Usuario por Género</c:v>
                  </c:pt>
                </c:lvl>
              </c:multiLvlStrCache>
            </c:multiLvlStrRef>
          </c:cat>
          <c:val>
            <c:numRef>
              <c:f>'Usuarios Centro Documentación'!$B$52:$L$52</c:f>
              <c:numCache>
                <c:formatCode>General</c:formatCode>
                <c:ptCount val="11"/>
                <c:pt idx="1">
                  <c:v>2</c:v>
                </c:pt>
              </c:numCache>
            </c:numRef>
          </c:val>
          <c:extLst>
            <c:ext xmlns:c16="http://schemas.microsoft.com/office/drawing/2014/chart" uri="{C3380CC4-5D6E-409C-BE32-E72D297353CC}">
              <c16:uniqueId val="{00000002-D13A-47A8-BC96-1EC43DC42BA3}"/>
            </c:ext>
          </c:extLst>
        </c:ser>
        <c:ser>
          <c:idx val="3"/>
          <c:order val="3"/>
          <c:tx>
            <c:strRef>
              <c:f>'Usuarios Centro Documentación'!$A$53</c:f>
              <c:strCache>
                <c:ptCount val="1"/>
                <c:pt idx="0">
                  <c:v>CAPGEFI</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'Usuarios Centro Documentación'!$B$45:$L$49</c:f>
              <c:multiLvlStrCache>
                <c:ptCount val="11"/>
                <c:lvl>
                  <c:pt idx="0">
                    <c:v>M</c:v>
                  </c:pt>
                  <c:pt idx="1">
                    <c:v>F</c:v>
                  </c:pt>
                  <c:pt idx="2">
                    <c:v>M</c:v>
                  </c:pt>
                  <c:pt idx="3">
                    <c:v>F</c:v>
                  </c:pt>
                  <c:pt idx="4">
                    <c:v>M</c:v>
                  </c:pt>
                  <c:pt idx="5">
                    <c:v>F</c:v>
                  </c:pt>
                  <c:pt idx="6">
                    <c:v>M</c:v>
                  </c:pt>
                  <c:pt idx="7">
                    <c:v>F</c:v>
                  </c:pt>
                  <c:pt idx="8">
                    <c:v>M</c:v>
                  </c:pt>
                  <c:pt idx="9">
                    <c:v>F</c:v>
                  </c:pt>
                  <c:pt idx="10">
                    <c:v>Usuarios</c:v>
                  </c:pt>
                </c:lvl>
                <c:lvl>
                  <c:pt idx="0">
                    <c:v>En Sala</c:v>
                  </c:pt>
                  <c:pt idx="2">
                    <c:v>Fuera de Sala</c:v>
                  </c:pt>
                </c:lvl>
                <c:lvl>
                  <c:pt idx="0">
                    <c:v>Asistidos</c:v>
                  </c:pt>
                  <c:pt idx="4">
                    <c:v>Auto-Asistidos en Sala</c:v>
                  </c:pt>
                  <c:pt idx="6">
                    <c:v>Vía Telefónica</c:v>
                  </c:pt>
                  <c:pt idx="8">
                    <c:v>Vía Correo Electrónico</c:v>
                  </c:pt>
                  <c:pt idx="10">
                    <c:v>Visita Koha</c:v>
                  </c:pt>
                </c:lvl>
                <c:lvl>
                  <c:pt idx="0">
                    <c:v>Presencial</c:v>
                  </c:pt>
                  <c:pt idx="6">
                    <c:v>No Presencial </c:v>
                  </c:pt>
                </c:lvl>
                <c:lvl>
                  <c:pt idx="0">
                    <c:v>Asistencia al Usuario por Género</c:v>
                  </c:pt>
                </c:lvl>
              </c:multiLvlStrCache>
            </c:multiLvlStrRef>
          </c:cat>
          <c:val>
            <c:numRef>
              <c:f>'Usuarios Centro Documentación'!$B$53:$L$53</c:f>
              <c:numCache>
                <c:formatCode>General</c:formatCode>
                <c:ptCount val="11"/>
                <c:pt idx="3">
                  <c:v>1</c:v>
                </c:pt>
              </c:numCache>
            </c:numRef>
          </c:val>
          <c:extLst>
            <c:ext xmlns:c16="http://schemas.microsoft.com/office/drawing/2014/chart" uri="{C3380CC4-5D6E-409C-BE32-E72D297353CC}">
              <c16:uniqueId val="{00000003-D13A-47A8-BC96-1EC43DC42BA3}"/>
            </c:ext>
          </c:extLst>
        </c:ser>
        <c:ser>
          <c:idx val="4"/>
          <c:order val="4"/>
          <c:tx>
            <c:strRef>
              <c:f>'Usuarios Centro Documentación'!$A$54</c:f>
              <c:strCache>
                <c:ptCount val="1"/>
                <c:pt idx="0">
                  <c:v>Otros</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'Usuarios Centro Documentación'!$B$45:$L$49</c:f>
              <c:multiLvlStrCache>
                <c:ptCount val="11"/>
                <c:lvl>
                  <c:pt idx="0">
                    <c:v>M</c:v>
                  </c:pt>
                  <c:pt idx="1">
                    <c:v>F</c:v>
                  </c:pt>
                  <c:pt idx="2">
                    <c:v>M</c:v>
                  </c:pt>
                  <c:pt idx="3">
                    <c:v>F</c:v>
                  </c:pt>
                  <c:pt idx="4">
                    <c:v>M</c:v>
                  </c:pt>
                  <c:pt idx="5">
                    <c:v>F</c:v>
                  </c:pt>
                  <c:pt idx="6">
                    <c:v>M</c:v>
                  </c:pt>
                  <c:pt idx="7">
                    <c:v>F</c:v>
                  </c:pt>
                  <c:pt idx="8">
                    <c:v>M</c:v>
                  </c:pt>
                  <c:pt idx="9">
                    <c:v>F</c:v>
                  </c:pt>
                  <c:pt idx="10">
                    <c:v>Usuarios</c:v>
                  </c:pt>
                </c:lvl>
                <c:lvl>
                  <c:pt idx="0">
                    <c:v>En Sala</c:v>
                  </c:pt>
                  <c:pt idx="2">
                    <c:v>Fuera de Sala</c:v>
                  </c:pt>
                </c:lvl>
                <c:lvl>
                  <c:pt idx="0">
                    <c:v>Asistidos</c:v>
                  </c:pt>
                  <c:pt idx="4">
                    <c:v>Auto-Asistidos en Sala</c:v>
                  </c:pt>
                  <c:pt idx="6">
                    <c:v>Vía Telefónica</c:v>
                  </c:pt>
                  <c:pt idx="8">
                    <c:v>Vía Correo Electrónico</c:v>
                  </c:pt>
                  <c:pt idx="10">
                    <c:v>Visita Koha</c:v>
                  </c:pt>
                </c:lvl>
                <c:lvl>
                  <c:pt idx="0">
                    <c:v>Presencial</c:v>
                  </c:pt>
                  <c:pt idx="6">
                    <c:v>No Presencial </c:v>
                  </c:pt>
                </c:lvl>
                <c:lvl>
                  <c:pt idx="0">
                    <c:v>Asistencia al Usuario por Género</c:v>
                  </c:pt>
                </c:lvl>
              </c:multiLvlStrCache>
            </c:multiLvlStrRef>
          </c:cat>
          <c:val>
            <c:numRef>
              <c:f>'Usuarios Centro Documentación'!$B$54:$L$54</c:f>
              <c:numCache>
                <c:formatCode>General</c:formatCode>
                <c:ptCount val="11"/>
                <c:pt idx="10">
                  <c:v>600</c:v>
                </c:pt>
              </c:numCache>
            </c:numRef>
          </c:val>
          <c:extLst>
            <c:ext xmlns:c16="http://schemas.microsoft.com/office/drawing/2014/chart" uri="{C3380CC4-5D6E-409C-BE32-E72D297353CC}">
              <c16:uniqueId val="{00000001-294A-4B06-BA37-5C7B4F445B9B}"/>
            </c:ext>
          </c:extLst>
        </c:ser>
        <c:dLbls>
          <c:showLegendKey val="0"/>
          <c:showVal val="1"/>
          <c:showCatName val="0"/>
          <c:showSerName val="0"/>
          <c:showPercent val="0"/>
          <c:showBubbleSize val="0"/>
        </c:dLbls>
        <c:gapWidth val="100"/>
        <c:overlap val="-10"/>
        <c:axId val="87265199"/>
        <c:axId val="1"/>
      </c:barChart>
      <c:catAx>
        <c:axId val="87265199"/>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0" spcFirstLastPara="1" vertOverflow="ellipsis" wrap="square" anchor="ctr" anchorCtr="1"/>
          <a:lstStyle/>
          <a:p>
            <a:pPr>
              <a:defRPr sz="500" b="0" i="0" u="none" strike="noStrike" kern="1200" cap="none" spc="20" normalizeH="0" baseline="0">
                <a:solidFill>
                  <a:schemeClr val="tx1">
                    <a:lumMod val="65000"/>
                    <a:lumOff val="35000"/>
                  </a:schemeClr>
                </a:solidFill>
                <a:latin typeface="+mn-lt"/>
                <a:ea typeface="+mn-ea"/>
                <a:cs typeface="+mn-cs"/>
              </a:defRPr>
            </a:pPr>
            <a:endParaRPr lang="es-DO"/>
          </a:p>
        </c:txPr>
        <c:crossAx val="1"/>
        <c:crosses val="autoZero"/>
        <c:auto val="1"/>
        <c:lblAlgn val="ctr"/>
        <c:lblOffset val="100"/>
        <c:noMultiLvlLbl val="0"/>
      </c:catAx>
      <c:valAx>
        <c:axId val="1"/>
        <c:scaling>
          <c:orientation val="minMax"/>
        </c:scaling>
        <c:delete val="1"/>
        <c:axPos val="l"/>
        <c:numFmt formatCode="General" sourceLinked="1"/>
        <c:majorTickMark val="none"/>
        <c:minorTickMark val="none"/>
        <c:tickLblPos val="nextTo"/>
        <c:crossAx val="87265199"/>
        <c:crosses val="autoZero"/>
        <c:crossBetween val="between"/>
      </c:valAx>
      <c:spPr>
        <a:noFill/>
        <a:ln>
          <a:noFill/>
        </a:ln>
        <a:effectLst/>
      </c:spPr>
    </c:plotArea>
    <c:legend>
      <c:legendPos val="b"/>
      <c:layout>
        <c:manualLayout>
          <c:xMode val="edge"/>
          <c:yMode val="edge"/>
          <c:x val="0.33469164204525104"/>
          <c:y val="0.89799649521678926"/>
          <c:w val="0.41258783926670889"/>
          <c:h val="5.9001810402733973E-2"/>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000000000000033" l="0.70000000000000029" r="0.70000000000000029" t="0.75000000000000033" header="0.30000000000000016" footer="0.30000000000000016"/>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05641615059555E-2"/>
          <c:y val="0.23383685800604226"/>
          <c:w val="0.87780614024554116"/>
          <c:h val="0.50690813163737858"/>
        </c:manualLayout>
      </c:layout>
      <c:barChart>
        <c:barDir val="col"/>
        <c:grouping val="clustered"/>
        <c:varyColors val="0"/>
        <c:ser>
          <c:idx val="0"/>
          <c:order val="0"/>
          <c:tx>
            <c:strRef>
              <c:f>'Usuarios Centro Documentación'!$B$37</c:f>
              <c:strCache>
                <c:ptCount val="1"/>
                <c:pt idx="0">
                  <c:v>M</c:v>
                </c:pt>
              </c:strCache>
            </c:strRef>
          </c:tx>
          <c:spPr>
            <a:solidFill>
              <a:schemeClr val="bg1">
                <a:lumMod val="85000"/>
              </a:schemeClr>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29-4E7F-B0AA-3CE9A9011C5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29-4E7F-B0AA-3CE9A9011C5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29-4E7F-B0AA-3CE9A9011C5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29-4E7F-B0AA-3CE9A9011C5B}"/>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29-4E7F-B0AA-3CE9A9011C5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29-4E7F-B0AA-3CE9A9011C5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29-4E7F-B0AA-3CE9A9011C5B}"/>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29-4E7F-B0AA-3CE9A9011C5B}"/>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29-4E7F-B0AA-3CE9A9011C5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29-4E7F-B0AA-3CE9A9011C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'Usuarios Centro Documentación'!$A$38:$A$42</c:f>
              <c:strCache>
                <c:ptCount val="5"/>
                <c:pt idx="0">
                  <c:v>APEC</c:v>
                </c:pt>
                <c:pt idx="1">
                  <c:v>Contraloria</c:v>
                </c:pt>
                <c:pt idx="2">
                  <c:v>CAPGEFI</c:v>
                </c:pt>
                <c:pt idx="3">
                  <c:v>MAPRE</c:v>
                </c:pt>
                <c:pt idx="4">
                  <c:v>Otros</c:v>
                </c:pt>
              </c:strCache>
            </c:strRef>
          </c:cat>
          <c:val>
            <c:numRef>
              <c:f>'Usuarios Centro Documentación'!$B$38:$B$42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A-5E29-4E7F-B0AA-3CE9A9011C5B}"/>
            </c:ext>
          </c:extLst>
        </c:ser>
        <c:ser>
          <c:idx val="1"/>
          <c:order val="1"/>
          <c:tx>
            <c:strRef>
              <c:f>'Usuarios Centro Documentación'!$C$37</c:f>
              <c:strCache>
                <c:ptCount val="1"/>
                <c:pt idx="0">
                  <c:v>F</c:v>
                </c:pt>
              </c:strCache>
            </c:strRef>
          </c:tx>
          <c:spPr>
            <a:solidFill>
              <a:srgbClr val="1E497C"/>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29-4E7F-B0AA-3CE9A9011C5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E29-4E7F-B0AA-3CE9A9011C5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29-4E7F-B0AA-3CE9A9011C5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29-4E7F-B0AA-3CE9A9011C5B}"/>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E29-4E7F-B0AA-3CE9A9011C5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29-4E7F-B0AA-3CE9A9011C5B}"/>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E29-4E7F-B0AA-3CE9A9011C5B}"/>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E29-4E7F-B0AA-3CE9A9011C5B}"/>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E29-4E7F-B0AA-3CE9A9011C5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E29-4E7F-B0AA-3CE9A9011C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'Usuarios Centro Documentación'!$A$38:$A$42</c:f>
              <c:strCache>
                <c:ptCount val="5"/>
                <c:pt idx="0">
                  <c:v>APEC</c:v>
                </c:pt>
                <c:pt idx="1">
                  <c:v>Contraloria</c:v>
                </c:pt>
                <c:pt idx="2">
                  <c:v>CAPGEFI</c:v>
                </c:pt>
                <c:pt idx="3">
                  <c:v>MAPRE</c:v>
                </c:pt>
                <c:pt idx="4">
                  <c:v>Otros</c:v>
                </c:pt>
              </c:strCache>
            </c:strRef>
          </c:cat>
          <c:val>
            <c:numRef>
              <c:f>'Usuarios Centro Documentación'!$C$38:$C$42</c:f>
              <c:numCache>
                <c:formatCode>General</c:formatCode>
                <c:ptCount val="5"/>
                <c:pt idx="0">
                  <c:v>0</c:v>
                </c:pt>
                <c:pt idx="1">
                  <c:v>2</c:v>
                </c:pt>
                <c:pt idx="2">
                  <c:v>1</c:v>
                </c:pt>
                <c:pt idx="3">
                  <c:v>0</c:v>
                </c:pt>
                <c:pt idx="4">
                  <c:v>0</c:v>
                </c:pt>
              </c:numCache>
            </c:numRef>
          </c:val>
          <c:extLst>
            <c:ext xmlns:c16="http://schemas.microsoft.com/office/drawing/2014/chart" uri="{C3380CC4-5D6E-409C-BE32-E72D297353CC}">
              <c16:uniqueId val="{00000015-5E29-4E7F-B0AA-3CE9A9011C5B}"/>
            </c:ext>
          </c:extLst>
        </c:ser>
        <c:dLbls>
          <c:showLegendKey val="0"/>
          <c:showVal val="0"/>
          <c:showCatName val="0"/>
          <c:showSerName val="0"/>
          <c:showPercent val="0"/>
          <c:showBubbleSize val="0"/>
        </c:dLbls>
        <c:gapWidth val="80"/>
        <c:overlap val="-10"/>
        <c:axId val="87266031"/>
        <c:axId val="1"/>
      </c:barChart>
      <c:catAx>
        <c:axId val="87266031"/>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s-DO"/>
                  <a:t>Institución</a:t>
                </a:r>
              </a:p>
            </c:rich>
          </c:tx>
          <c:layout>
            <c:manualLayout>
              <c:xMode val="edge"/>
              <c:yMode val="edge"/>
              <c:x val="0.43919677806861307"/>
              <c:y val="0.83209702382406914"/>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s-DO"/>
            </a:p>
          </c:txPr>
        </c:title>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0" spcFirstLastPara="1" vertOverflow="ellipsis"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s-DO"/>
          </a:p>
        </c:txPr>
        <c:crossAx val="1"/>
        <c:crosses val="autoZero"/>
        <c:auto val="1"/>
        <c:lblAlgn val="ctr"/>
        <c:lblOffset val="100"/>
        <c:noMultiLvlLbl val="0"/>
      </c:catAx>
      <c:valAx>
        <c:axId val="1"/>
        <c:scaling>
          <c:orientation val="minMax"/>
        </c:scaling>
        <c:delete val="1"/>
        <c:axPos val="l"/>
        <c:numFmt formatCode="General" sourceLinked="1"/>
        <c:majorTickMark val="none"/>
        <c:minorTickMark val="none"/>
        <c:tickLblPos val="nextTo"/>
        <c:crossAx val="87266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000000000000033" l="0.70000000000000029" r="0.70000000000000029" t="0.75000000000000033" header="0.30000000000000016" footer="0.30000000000000016"/>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solidFill>
        <a:schemeClr val="lt1"/>
      </a:solidFill>
      <a:sp3d/>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6.xml"/><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7.png"/></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7" Type="http://schemas.openxmlformats.org/officeDocument/2006/relationships/image" Target="../media/image8.png"/><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chart" Target="../charts/chart17.xml"/><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372822</xdr:colOff>
      <xdr:row>0</xdr:row>
      <xdr:rowOff>21167</xdr:rowOff>
    </xdr:from>
    <xdr:to>
      <xdr:col>6</xdr:col>
      <xdr:colOff>788161</xdr:colOff>
      <xdr:row>1</xdr:row>
      <xdr:rowOff>530077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20822" y="21167"/>
          <a:ext cx="3463339" cy="11968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529164</xdr:colOff>
      <xdr:row>72</xdr:row>
      <xdr:rowOff>41273</xdr:rowOff>
    </xdr:from>
    <xdr:to>
      <xdr:col>6</xdr:col>
      <xdr:colOff>889000</xdr:colOff>
      <xdr:row>94</xdr:row>
      <xdr:rowOff>158750</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3196168</xdr:colOff>
      <xdr:row>0</xdr:row>
      <xdr:rowOff>52915</xdr:rowOff>
    </xdr:from>
    <xdr:to>
      <xdr:col>4</xdr:col>
      <xdr:colOff>1117602</xdr:colOff>
      <xdr:row>4</xdr:row>
      <xdr:rowOff>139792</xdr:rowOff>
    </xdr:to>
    <xdr:pic>
      <xdr:nvPicPr>
        <xdr:cNvPr id="4" name="Imagen 3">
          <a:extLst>
            <a:ext uri="{FF2B5EF4-FFF2-40B4-BE49-F238E27FC236}">
              <a16:creationId xmlns:a16="http://schemas.microsoft.com/office/drawing/2014/main" id="{67C51F27-3B3C-4E88-B73F-4AB6122384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074585" y="52915"/>
          <a:ext cx="3467100" cy="1198127"/>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0.15018</cdr:x>
      <cdr:y>0.00712</cdr:y>
    </cdr:from>
    <cdr:to>
      <cdr:x>0.84814</cdr:x>
      <cdr:y>0.2282</cdr:y>
    </cdr:to>
    <cdr:sp macro="" textlink="">
      <cdr:nvSpPr>
        <cdr:cNvPr id="2" name="CuadroTexto 1">
          <a:extLst xmlns:a="http://schemas.openxmlformats.org/drawingml/2006/main">
            <a:ext uri="{FF2B5EF4-FFF2-40B4-BE49-F238E27FC236}">
              <a16:creationId xmlns:a16="http://schemas.microsoft.com/office/drawing/2014/main" id="{7DB77CDB-E0E8-9D23-CB90-779E6FB7AA66}"/>
            </a:ext>
          </a:extLst>
        </cdr:cNvPr>
        <cdr:cNvSpPr txBox="1"/>
      </cdr:nvSpPr>
      <cdr:spPr>
        <a:xfrm xmlns:a="http://schemas.openxmlformats.org/drawingml/2006/main">
          <a:off x="1225552" y="30694"/>
          <a:ext cx="5695950" cy="952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s-DO" sz="900" b="0" i="0" baseline="0">
              <a:effectLst/>
              <a:latin typeface="+mn-lt"/>
              <a:ea typeface="+mn-ea"/>
              <a:cs typeface="+mn-cs"/>
            </a:rPr>
            <a:t>Ministerio de Hacienda</a:t>
          </a:r>
          <a:br>
            <a:rPr lang="es-DO" sz="900" b="0" i="0" baseline="0">
              <a:effectLst/>
              <a:latin typeface="+mn-lt"/>
              <a:ea typeface="+mn-ea"/>
              <a:cs typeface="+mn-cs"/>
            </a:rPr>
          </a:br>
          <a:r>
            <a:rPr lang="es-DO" sz="900" b="0" i="0" baseline="0">
              <a:effectLst/>
              <a:latin typeface="+mn-lt"/>
              <a:ea typeface="+mn-ea"/>
              <a:cs typeface="+mn-cs"/>
            </a:rPr>
            <a:t>Centro de Capacitación en Política y Gestión Fiscal </a:t>
          </a:r>
          <a:br>
            <a:rPr lang="es-DO" sz="900" b="0" i="0" baseline="0">
              <a:effectLst/>
              <a:latin typeface="+mn-lt"/>
              <a:ea typeface="+mn-ea"/>
              <a:cs typeface="+mn-cs"/>
            </a:rPr>
          </a:br>
          <a:r>
            <a:rPr lang="es-DO" sz="900" b="0" i="0" baseline="0">
              <a:effectLst/>
              <a:latin typeface="+mn-lt"/>
              <a:ea typeface="+mn-ea"/>
              <a:cs typeface="+mn-cs"/>
            </a:rPr>
            <a:t>Departamento de Investigación y Publicaciones </a:t>
          </a:r>
          <a:br>
            <a:rPr lang="es-DO" sz="900" b="0" i="0" baseline="0">
              <a:effectLst/>
              <a:latin typeface="+mn-lt"/>
              <a:ea typeface="+mn-ea"/>
              <a:cs typeface="+mn-cs"/>
            </a:rPr>
          </a:br>
          <a:r>
            <a:rPr lang="es-DO" sz="900" b="0" i="0" baseline="0">
              <a:effectLst/>
              <a:latin typeface="+mn-lt"/>
              <a:ea typeface="+mn-ea"/>
              <a:cs typeface="+mn-cs"/>
            </a:rPr>
            <a:t>División de Investigación</a:t>
          </a:r>
          <a:br>
            <a:rPr lang="es-DO" sz="900" b="0" i="0" baseline="0">
              <a:effectLst/>
              <a:latin typeface="+mn-lt"/>
              <a:ea typeface="+mn-ea"/>
              <a:cs typeface="+mn-cs"/>
            </a:rPr>
          </a:br>
          <a:r>
            <a:rPr lang="es-DO" sz="900" b="1" i="0" baseline="0">
              <a:effectLst/>
              <a:latin typeface="+mn-lt"/>
              <a:ea typeface="+mn-ea"/>
              <a:cs typeface="+mn-cs"/>
            </a:rPr>
            <a:t>Egreso de Participantes en Acciones de Capacitación con Certificados</a:t>
          </a:r>
          <a:br>
            <a:rPr lang="es-DO" sz="900" b="0" i="0" baseline="0">
              <a:effectLst/>
              <a:latin typeface="+mn-lt"/>
              <a:ea typeface="+mn-ea"/>
              <a:cs typeface="+mn-cs"/>
            </a:rPr>
          </a:br>
          <a:r>
            <a:rPr lang="es-DO" sz="900" b="0" i="0" baseline="0">
              <a:effectLst/>
              <a:latin typeface="+mn-lt"/>
              <a:ea typeface="+mn-ea"/>
              <a:cs typeface="+mn-cs"/>
            </a:rPr>
            <a:t>Acumulada al 2do Trimestre (Abril - Junio) 2025</a:t>
          </a:r>
          <a:endParaRPr lang="es-DO" sz="900"/>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60960</xdr:colOff>
      <xdr:row>22</xdr:row>
      <xdr:rowOff>148590</xdr:rowOff>
    </xdr:from>
    <xdr:to>
      <xdr:col>5</xdr:col>
      <xdr:colOff>152400</xdr:colOff>
      <xdr:row>36</xdr:row>
      <xdr:rowOff>80010</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655320</xdr:colOff>
      <xdr:row>23</xdr:row>
      <xdr:rowOff>11430</xdr:rowOff>
    </xdr:from>
    <xdr:to>
      <xdr:col>5</xdr:col>
      <xdr:colOff>3589020</xdr:colOff>
      <xdr:row>36</xdr:row>
      <xdr:rowOff>118110</xdr:rowOff>
    </xdr:to>
    <xdr:graphicFrame macro="">
      <xdr:nvGraphicFramePr>
        <xdr:cNvPr id="3" name="Gráfico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0</xdr:row>
      <xdr:rowOff>0</xdr:rowOff>
    </xdr:from>
    <xdr:to>
      <xdr:col>5</xdr:col>
      <xdr:colOff>1752600</xdr:colOff>
      <xdr:row>5</xdr:row>
      <xdr:rowOff>102752</xdr:rowOff>
    </xdr:to>
    <xdr:pic>
      <xdr:nvPicPr>
        <xdr:cNvPr id="5" name="Imagen 4">
          <a:extLst>
            <a:ext uri="{FF2B5EF4-FFF2-40B4-BE49-F238E27FC236}">
              <a16:creationId xmlns:a16="http://schemas.microsoft.com/office/drawing/2014/main" id="{64923055-24D2-4A54-AFBF-EE1FEF404B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905000" y="0"/>
          <a:ext cx="3467100" cy="119812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24</xdr:col>
      <xdr:colOff>907813</xdr:colOff>
      <xdr:row>16</xdr:row>
      <xdr:rowOff>78185</xdr:rowOff>
    </xdr:from>
    <xdr:to>
      <xdr:col>29</xdr:col>
      <xdr:colOff>783829</xdr:colOff>
      <xdr:row>30</xdr:row>
      <xdr:rowOff>130431</xdr:rowOff>
    </xdr:to>
    <xdr:graphicFrame macro="">
      <xdr:nvGraphicFramePr>
        <xdr:cNvPr id="2" name="4 Gráfico">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127635</xdr:colOff>
      <xdr:row>59</xdr:row>
      <xdr:rowOff>127636</xdr:rowOff>
    </xdr:from>
    <xdr:to>
      <xdr:col>20</xdr:col>
      <xdr:colOff>166823</xdr:colOff>
      <xdr:row>59</xdr:row>
      <xdr:rowOff>182522</xdr:rowOff>
    </xdr:to>
    <xdr:sp macro="" textlink="">
      <xdr:nvSpPr>
        <xdr:cNvPr id="3" name="2 CuadroTexto">
          <a:extLst>
            <a:ext uri="{FF2B5EF4-FFF2-40B4-BE49-F238E27FC236}">
              <a16:creationId xmlns:a16="http://schemas.microsoft.com/office/drawing/2014/main" id="{00000000-0008-0000-0A00-000003000000}"/>
            </a:ext>
          </a:extLst>
        </xdr:cNvPr>
        <xdr:cNvSpPr txBox="1"/>
      </xdr:nvSpPr>
      <xdr:spPr>
        <a:xfrm>
          <a:off x="11186160" y="17120236"/>
          <a:ext cx="39188" cy="54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DO"/>
        </a:p>
      </xdr:txBody>
    </xdr:sp>
    <xdr:clientData/>
  </xdr:twoCellAnchor>
  <xdr:twoCellAnchor>
    <xdr:from>
      <xdr:col>20</xdr:col>
      <xdr:colOff>485431</xdr:colOff>
      <xdr:row>2</xdr:row>
      <xdr:rowOff>108050</xdr:rowOff>
    </xdr:from>
    <xdr:to>
      <xdr:col>28</xdr:col>
      <xdr:colOff>773206</xdr:colOff>
      <xdr:row>13</xdr:row>
      <xdr:rowOff>56030</xdr:rowOff>
    </xdr:to>
    <xdr:graphicFrame macro="">
      <xdr:nvGraphicFramePr>
        <xdr:cNvPr id="4" name="3 Gráfico">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276250</xdr:colOff>
      <xdr:row>14</xdr:row>
      <xdr:rowOff>20998</xdr:rowOff>
    </xdr:from>
    <xdr:to>
      <xdr:col>24</xdr:col>
      <xdr:colOff>739588</xdr:colOff>
      <xdr:row>34</xdr:row>
      <xdr:rowOff>44824</xdr:rowOff>
    </xdr:to>
    <xdr:graphicFrame macro="">
      <xdr:nvGraphicFramePr>
        <xdr:cNvPr id="5" name="4 Gráfico">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324971</xdr:colOff>
      <xdr:row>0</xdr:row>
      <xdr:rowOff>0</xdr:rowOff>
    </xdr:from>
    <xdr:to>
      <xdr:col>14</xdr:col>
      <xdr:colOff>100854</xdr:colOff>
      <xdr:row>4</xdr:row>
      <xdr:rowOff>213680</xdr:rowOff>
    </xdr:to>
    <xdr:pic>
      <xdr:nvPicPr>
        <xdr:cNvPr id="7" name="Imagen 6">
          <a:extLst>
            <a:ext uri="{FF2B5EF4-FFF2-40B4-BE49-F238E27FC236}">
              <a16:creationId xmlns:a16="http://schemas.microsoft.com/office/drawing/2014/main" id="{BB19993F-2408-4FAB-8B06-23C15CCF51A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328147" y="0"/>
          <a:ext cx="3115236" cy="1076533"/>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0.07989</cdr:x>
      <cdr:y>0.0045</cdr:y>
    </cdr:from>
    <cdr:to>
      <cdr:x>0.96169</cdr:x>
      <cdr:y>0.25271</cdr:y>
    </cdr:to>
    <cdr:sp macro="" textlink="">
      <cdr:nvSpPr>
        <cdr:cNvPr id="2" name="CuadroTexto 1">
          <a:extLst xmlns:a="http://schemas.openxmlformats.org/drawingml/2006/main">
            <a:ext uri="{FF2B5EF4-FFF2-40B4-BE49-F238E27FC236}">
              <a16:creationId xmlns:a16="http://schemas.microsoft.com/office/drawing/2014/main" id="{9516A54B-C370-5E4B-68D8-8F5501CB7BB6}"/>
            </a:ext>
          </a:extLst>
        </cdr:cNvPr>
        <cdr:cNvSpPr txBox="1"/>
      </cdr:nvSpPr>
      <cdr:spPr>
        <a:xfrm xmlns:a="http://schemas.openxmlformats.org/drawingml/2006/main">
          <a:off x="339271" y="12700"/>
          <a:ext cx="3744685" cy="7000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DO" sz="600" b="0" i="0" baseline="0">
              <a:effectLst/>
              <a:latin typeface="+mn-lt"/>
              <a:ea typeface="+mn-ea"/>
              <a:cs typeface="+mn-cs"/>
            </a:rPr>
            <a:t>Ministerio de Hacienda</a:t>
          </a:r>
          <a:endParaRPr lang="es-DO" sz="600">
            <a:effectLst/>
          </a:endParaRPr>
        </a:p>
        <a:p xmlns:a="http://schemas.openxmlformats.org/drawingml/2006/main">
          <a:pPr algn="ctr" rtl="0"/>
          <a:r>
            <a:rPr lang="es-DO" sz="600" b="0" i="0" baseline="0">
              <a:effectLst/>
              <a:latin typeface="+mn-lt"/>
              <a:ea typeface="+mn-ea"/>
              <a:cs typeface="+mn-cs"/>
            </a:rPr>
            <a:t>Centro de Capacitación en Políticas y Gestión Fiscal</a:t>
          </a:r>
          <a:endParaRPr lang="es-DO" sz="600">
            <a:effectLst/>
          </a:endParaRPr>
        </a:p>
        <a:p xmlns:a="http://schemas.openxmlformats.org/drawingml/2006/main">
          <a:pPr algn="ctr" rtl="0"/>
          <a:r>
            <a:rPr lang="es-DO" sz="600" b="0" i="0" baseline="0">
              <a:effectLst/>
              <a:latin typeface="+mn-lt"/>
              <a:ea typeface="+mn-ea"/>
              <a:cs typeface="+mn-cs"/>
            </a:rPr>
            <a:t>Departamento de Investigación y Publicación</a:t>
          </a:r>
          <a:endParaRPr lang="es-DO" sz="600">
            <a:effectLst/>
          </a:endParaRPr>
        </a:p>
        <a:p xmlns:a="http://schemas.openxmlformats.org/drawingml/2006/main">
          <a:pPr algn="ctr" rtl="0"/>
          <a:r>
            <a:rPr lang="es-DO" sz="600" b="0" i="0" baseline="0">
              <a:effectLst/>
              <a:latin typeface="+mn-lt"/>
              <a:ea typeface="+mn-ea"/>
              <a:cs typeface="+mn-cs"/>
            </a:rPr>
            <a:t>Centro de Documentación "Dr. Raymundo Amaro Guzmán"</a:t>
          </a:r>
          <a:endParaRPr lang="es-DO" sz="600">
            <a:effectLst/>
          </a:endParaRPr>
        </a:p>
        <a:p xmlns:a="http://schemas.openxmlformats.org/drawingml/2006/main">
          <a:pPr algn="ctr" rtl="0"/>
          <a:r>
            <a:rPr lang="es-DO" sz="600" b="1" i="0" baseline="0">
              <a:effectLst/>
              <a:latin typeface="+mn-lt"/>
              <a:ea typeface="+mn-ea"/>
              <a:cs typeface="+mn-cs"/>
            </a:rPr>
            <a:t>Documentos Recibidos</a:t>
          </a:r>
          <a:endParaRPr lang="es-DO" sz="600">
            <a:effectLst/>
          </a:endParaRPr>
        </a:p>
        <a:p xmlns:a="http://schemas.openxmlformats.org/drawingml/2006/main">
          <a:pPr algn="ctr" rtl="0"/>
          <a:r>
            <a:rPr lang="es-DO" sz="600" b="0" i="0" baseline="0">
              <a:effectLst/>
              <a:latin typeface="+mn-lt"/>
              <a:ea typeface="+mn-ea"/>
              <a:cs typeface="+mn-cs"/>
            </a:rPr>
            <a:t>Acumulada al 2do Trimestre (Abril - Junio) 2025</a:t>
          </a:r>
          <a:endParaRPr lang="es-DO" sz="600">
            <a:effectLst/>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0.07598</cdr:x>
      <cdr:y>0</cdr:y>
    </cdr:from>
    <cdr:to>
      <cdr:x>0.94055</cdr:x>
      <cdr:y>0.24584</cdr:y>
    </cdr:to>
    <cdr:sp macro="" textlink="">
      <cdr:nvSpPr>
        <cdr:cNvPr id="2" name="CuadroTexto 1">
          <a:extLst xmlns:a="http://schemas.openxmlformats.org/drawingml/2006/main">
            <a:ext uri="{FF2B5EF4-FFF2-40B4-BE49-F238E27FC236}">
              <a16:creationId xmlns:a16="http://schemas.microsoft.com/office/drawing/2014/main" id="{E3CD67CF-6566-3201-0E2B-54750D15293D}"/>
            </a:ext>
          </a:extLst>
        </cdr:cNvPr>
        <cdr:cNvSpPr txBox="1"/>
      </cdr:nvSpPr>
      <cdr:spPr>
        <a:xfrm xmlns:a="http://schemas.openxmlformats.org/drawingml/2006/main">
          <a:off x="329077" y="0"/>
          <a:ext cx="3744685" cy="700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s-DO" sz="600" b="0" i="0" baseline="0">
              <a:effectLst/>
              <a:latin typeface="+mn-lt"/>
              <a:ea typeface="+mn-ea"/>
              <a:cs typeface="+mn-cs"/>
            </a:rPr>
            <a:t>Ministerio de Hacienda</a:t>
          </a:r>
          <a:endParaRPr lang="es-DO" sz="600">
            <a:effectLst/>
          </a:endParaRPr>
        </a:p>
        <a:p xmlns:a="http://schemas.openxmlformats.org/drawingml/2006/main">
          <a:pPr algn="ctr" rtl="0"/>
          <a:r>
            <a:rPr lang="es-DO" sz="600" b="0" i="0" baseline="0">
              <a:effectLst/>
              <a:latin typeface="+mn-lt"/>
              <a:ea typeface="+mn-ea"/>
              <a:cs typeface="+mn-cs"/>
            </a:rPr>
            <a:t>Centro de Capacitación en Políticas y Gestión Fiscal</a:t>
          </a:r>
          <a:endParaRPr lang="es-DO" sz="600">
            <a:effectLst/>
          </a:endParaRPr>
        </a:p>
        <a:p xmlns:a="http://schemas.openxmlformats.org/drawingml/2006/main">
          <a:pPr algn="ctr" rtl="0"/>
          <a:r>
            <a:rPr lang="es-DO" sz="600" b="0" i="0" baseline="0">
              <a:effectLst/>
              <a:latin typeface="+mn-lt"/>
              <a:ea typeface="+mn-ea"/>
              <a:cs typeface="+mn-cs"/>
            </a:rPr>
            <a:t>Departamento de Investigación y Publicación</a:t>
          </a:r>
          <a:endParaRPr lang="es-DO" sz="600">
            <a:effectLst/>
          </a:endParaRPr>
        </a:p>
        <a:p xmlns:a="http://schemas.openxmlformats.org/drawingml/2006/main">
          <a:pPr algn="ctr" rtl="0"/>
          <a:r>
            <a:rPr lang="es-DO" sz="600" b="0" i="0" baseline="0">
              <a:effectLst/>
              <a:latin typeface="+mn-lt"/>
              <a:ea typeface="+mn-ea"/>
              <a:cs typeface="+mn-cs"/>
            </a:rPr>
            <a:t>Centro de Documentación "Dr. Raymundo Amaro Guzmán"</a:t>
          </a:r>
          <a:endParaRPr lang="es-DO" sz="600">
            <a:effectLst/>
          </a:endParaRPr>
        </a:p>
        <a:p xmlns:a="http://schemas.openxmlformats.org/drawingml/2006/main">
          <a:pPr algn="ctr" rtl="0"/>
          <a:r>
            <a:rPr lang="es-DO" sz="600" b="1" i="0" baseline="0">
              <a:effectLst/>
              <a:latin typeface="+mn-lt"/>
              <a:ea typeface="+mn-ea"/>
              <a:cs typeface="+mn-cs"/>
            </a:rPr>
            <a:t>Usuarios Asistidos por Género e Institución de Procedencia</a:t>
          </a:r>
          <a:endParaRPr lang="es-DO" sz="600">
            <a:effectLst/>
          </a:endParaRPr>
        </a:p>
        <a:p xmlns:a="http://schemas.openxmlformats.org/drawingml/2006/main">
          <a:pPr algn="ctr" rtl="0"/>
          <a:r>
            <a:rPr lang="es-DO" sz="600" b="0" i="0" baseline="0">
              <a:effectLst/>
              <a:latin typeface="+mn-lt"/>
              <a:ea typeface="+mn-ea"/>
              <a:cs typeface="+mn-cs"/>
            </a:rPr>
            <a:t>Acumulada al 2do Trimestre (Abril - Junio) 2025</a:t>
          </a:r>
          <a:endParaRPr lang="es-DO" sz="600"/>
        </a:p>
      </cdr:txBody>
    </cdr:sp>
  </cdr:relSizeAnchor>
</c:userShapes>
</file>

<file path=xl/drawings/drawing16.xml><?xml version="1.0" encoding="utf-8"?>
<c:userShapes xmlns:c="http://schemas.openxmlformats.org/drawingml/2006/chart">
  <cdr:relSizeAnchor xmlns:cdr="http://schemas.openxmlformats.org/drawingml/2006/chartDrawing">
    <cdr:from>
      <cdr:x>0.21203</cdr:x>
      <cdr:y>0.00947</cdr:y>
    </cdr:from>
    <cdr:to>
      <cdr:x>0.80662</cdr:x>
      <cdr:y>0.20185</cdr:y>
    </cdr:to>
    <cdr:sp macro="" textlink="">
      <cdr:nvSpPr>
        <cdr:cNvPr id="2" name="CuadroTexto 1">
          <a:extLst xmlns:a="http://schemas.openxmlformats.org/drawingml/2006/main">
            <a:ext uri="{FF2B5EF4-FFF2-40B4-BE49-F238E27FC236}">
              <a16:creationId xmlns:a16="http://schemas.microsoft.com/office/drawing/2014/main" id="{28F19E80-D5D2-045D-A67D-BB5626AFE328}"/>
            </a:ext>
          </a:extLst>
        </cdr:cNvPr>
        <cdr:cNvSpPr txBox="1"/>
      </cdr:nvSpPr>
      <cdr:spPr>
        <a:xfrm xmlns:a="http://schemas.openxmlformats.org/drawingml/2006/main">
          <a:off x="1335315" y="34471"/>
          <a:ext cx="3744685" cy="7000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r>
            <a:rPr lang="es-DO" sz="600" b="0" i="0" baseline="0">
              <a:effectLst/>
              <a:latin typeface="+mn-lt"/>
              <a:ea typeface="+mn-ea"/>
              <a:cs typeface="+mn-cs"/>
            </a:rPr>
            <a:t>Ministerio de Hacienda</a:t>
          </a:r>
          <a:endParaRPr lang="es-DO" sz="600">
            <a:effectLst/>
          </a:endParaRPr>
        </a:p>
        <a:p xmlns:a="http://schemas.openxmlformats.org/drawingml/2006/main">
          <a:pPr algn="ctr" rtl="0"/>
          <a:r>
            <a:rPr lang="es-DO" sz="600" b="0" i="0" baseline="0">
              <a:effectLst/>
              <a:latin typeface="+mn-lt"/>
              <a:ea typeface="+mn-ea"/>
              <a:cs typeface="+mn-cs"/>
            </a:rPr>
            <a:t>Centro de Capacitación en Políticas y Gestión Fiscal</a:t>
          </a:r>
          <a:endParaRPr lang="es-DO" sz="600">
            <a:effectLst/>
          </a:endParaRPr>
        </a:p>
        <a:p xmlns:a="http://schemas.openxmlformats.org/drawingml/2006/main">
          <a:pPr algn="ctr" rtl="0"/>
          <a:r>
            <a:rPr lang="es-DO" sz="600" b="0" i="0" baseline="0">
              <a:effectLst/>
              <a:latin typeface="+mn-lt"/>
              <a:ea typeface="+mn-ea"/>
              <a:cs typeface="+mn-cs"/>
            </a:rPr>
            <a:t>Departamento de Investigación y Publicación</a:t>
          </a:r>
          <a:endParaRPr lang="es-DO" sz="600">
            <a:effectLst/>
          </a:endParaRPr>
        </a:p>
        <a:p xmlns:a="http://schemas.openxmlformats.org/drawingml/2006/main">
          <a:pPr algn="ctr" rtl="0"/>
          <a:r>
            <a:rPr lang="es-DO" sz="600" b="0" i="0" baseline="0">
              <a:effectLst/>
              <a:latin typeface="+mn-lt"/>
              <a:ea typeface="+mn-ea"/>
              <a:cs typeface="+mn-cs"/>
            </a:rPr>
            <a:t>Centro de Documentación "Dr. Raymundo Amaro Guzmán"</a:t>
          </a:r>
          <a:endParaRPr lang="es-DO" sz="600">
            <a:effectLst/>
          </a:endParaRPr>
        </a:p>
        <a:p xmlns:a="http://schemas.openxmlformats.org/drawingml/2006/main">
          <a:pPr algn="ctr" rtl="0"/>
          <a:r>
            <a:rPr lang="es-DO" sz="600" b="1" i="0" baseline="0">
              <a:effectLst/>
              <a:latin typeface="+mn-lt"/>
              <a:ea typeface="+mn-ea"/>
              <a:cs typeface="+mn-cs"/>
            </a:rPr>
            <a:t>Usuarios por Género e Institución de Procedencia</a:t>
          </a:r>
          <a:endParaRPr lang="es-DO" sz="600">
            <a:effectLst/>
          </a:endParaRPr>
        </a:p>
        <a:p xmlns:a="http://schemas.openxmlformats.org/drawingml/2006/main">
          <a:pPr algn="ctr" rtl="0"/>
          <a:r>
            <a:rPr lang="es-DO" sz="600" b="0" i="0" baseline="0">
              <a:effectLst/>
              <a:latin typeface="+mn-lt"/>
              <a:ea typeface="+mn-ea"/>
              <a:cs typeface="+mn-cs"/>
            </a:rPr>
            <a:t>Acumulada al 2do Trimestre (Abril - Junio) 2025</a:t>
          </a:r>
          <a:endParaRPr lang="es-DO" sz="600">
            <a:effectLst/>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3</xdr:col>
      <xdr:colOff>463857</xdr:colOff>
      <xdr:row>7</xdr:row>
      <xdr:rowOff>130267</xdr:rowOff>
    </xdr:from>
    <xdr:to>
      <xdr:col>10</xdr:col>
      <xdr:colOff>57979</xdr:colOff>
      <xdr:row>18</xdr:row>
      <xdr:rowOff>49694</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129127</xdr:colOff>
      <xdr:row>19</xdr:row>
      <xdr:rowOff>135625</xdr:rowOff>
    </xdr:from>
    <xdr:to>
      <xdr:col>10</xdr:col>
      <xdr:colOff>516621</xdr:colOff>
      <xdr:row>40</xdr:row>
      <xdr:rowOff>54171</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133315</xdr:colOff>
      <xdr:row>44</xdr:row>
      <xdr:rowOff>78167</xdr:rowOff>
    </xdr:from>
    <xdr:to>
      <xdr:col>10</xdr:col>
      <xdr:colOff>482462</xdr:colOff>
      <xdr:row>55</xdr:row>
      <xdr:rowOff>61931</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177150</xdr:colOff>
      <xdr:row>56</xdr:row>
      <xdr:rowOff>16045</xdr:rowOff>
    </xdr:from>
    <xdr:to>
      <xdr:col>10</xdr:col>
      <xdr:colOff>506933</xdr:colOff>
      <xdr:row>67</xdr:row>
      <xdr:rowOff>74496</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207664</xdr:colOff>
      <xdr:row>70</xdr:row>
      <xdr:rowOff>154781</xdr:rowOff>
    </xdr:from>
    <xdr:to>
      <xdr:col>10</xdr:col>
      <xdr:colOff>518463</xdr:colOff>
      <xdr:row>82</xdr:row>
      <xdr:rowOff>47626</xdr:rowOff>
    </xdr:to>
    <xdr:graphicFrame macro="">
      <xdr:nvGraphicFramePr>
        <xdr:cNvPr id="6" name="Gráfico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63450</xdr:colOff>
      <xdr:row>85</xdr:row>
      <xdr:rowOff>30541</xdr:rowOff>
    </xdr:from>
    <xdr:to>
      <xdr:col>10</xdr:col>
      <xdr:colOff>371775</xdr:colOff>
      <xdr:row>98</xdr:row>
      <xdr:rowOff>166170</xdr:rowOff>
    </xdr:to>
    <xdr:graphicFrame macro="">
      <xdr:nvGraphicFramePr>
        <xdr:cNvPr id="7" name="Gráfico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555909</xdr:colOff>
      <xdr:row>7</xdr:row>
      <xdr:rowOff>123507</xdr:rowOff>
    </xdr:from>
    <xdr:to>
      <xdr:col>9</xdr:col>
      <xdr:colOff>570911</xdr:colOff>
      <xdr:row>11</xdr:row>
      <xdr:rowOff>37016</xdr:rowOff>
    </xdr:to>
    <xdr:sp macro="" textlink="">
      <xdr:nvSpPr>
        <xdr:cNvPr id="9" name="CuadroTexto 1">
          <a:extLst>
            <a:ext uri="{FF2B5EF4-FFF2-40B4-BE49-F238E27FC236}">
              <a16:creationId xmlns:a16="http://schemas.microsoft.com/office/drawing/2014/main" id="{40B7A19F-2D1E-45BD-35E9-E30D9EB3EAAE}"/>
            </a:ext>
          </a:extLst>
        </xdr:cNvPr>
        <xdr:cNvSpPr txBox="1"/>
      </xdr:nvSpPr>
      <xdr:spPr>
        <a:xfrm>
          <a:off x="5343257" y="1970529"/>
          <a:ext cx="4139741" cy="72520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r>
            <a:rPr lang="es-ES" sz="800" b="0" i="0" baseline="0">
              <a:effectLst/>
              <a:latin typeface="+mn-lt"/>
              <a:ea typeface="+mn-ea"/>
              <a:cs typeface="+mn-cs"/>
            </a:rPr>
            <a:t>Sexo de solicitantes para Becas</a:t>
          </a:r>
        </a:p>
        <a:p>
          <a:pPr algn="ctr" rtl="0"/>
          <a:r>
            <a:rPr lang="es-DO" sz="800" b="0" i="0" baseline="0">
              <a:effectLst/>
              <a:latin typeface="+mn-lt"/>
              <a:ea typeface="+mn-ea"/>
              <a:cs typeface="+mn-cs"/>
            </a:rPr>
            <a:t>Acumulada al 2do Trimestre (Abril - Junio) 2025</a:t>
          </a:r>
          <a:endParaRPr lang="es-ES" sz="800">
            <a:effectLst/>
          </a:endParaRPr>
        </a:p>
      </xdr:txBody>
    </xdr:sp>
    <xdr:clientData/>
  </xdr:twoCellAnchor>
  <xdr:twoCellAnchor editAs="oneCell">
    <xdr:from>
      <xdr:col>2</xdr:col>
      <xdr:colOff>7327</xdr:colOff>
      <xdr:row>0</xdr:row>
      <xdr:rowOff>1</xdr:rowOff>
    </xdr:from>
    <xdr:to>
      <xdr:col>6</xdr:col>
      <xdr:colOff>146538</xdr:colOff>
      <xdr:row>2</xdr:row>
      <xdr:rowOff>161946</xdr:rowOff>
    </xdr:to>
    <xdr:pic>
      <xdr:nvPicPr>
        <xdr:cNvPr id="10" name="Imagen 9">
          <a:extLst>
            <a:ext uri="{FF2B5EF4-FFF2-40B4-BE49-F238E27FC236}">
              <a16:creationId xmlns:a16="http://schemas.microsoft.com/office/drawing/2014/main" id="{52A329D9-B18F-4DC8-930E-9F4BD4E062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3951798" y="1"/>
          <a:ext cx="3041534" cy="1058416"/>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0.2875</cdr:x>
      <cdr:y>0.05954</cdr:y>
    </cdr:from>
    <cdr:to>
      <cdr:x>0.76875</cdr:x>
      <cdr:y>0.2627</cdr:y>
    </cdr:to>
    <cdr:sp macro="" textlink="">
      <cdr:nvSpPr>
        <cdr:cNvPr id="2" name="CuadroTexto 1"/>
        <cdr:cNvSpPr txBox="1"/>
      </cdr:nvSpPr>
      <cdr:spPr>
        <a:xfrm xmlns:a="http://schemas.openxmlformats.org/drawingml/2006/main">
          <a:off x="1314450" y="161925"/>
          <a:ext cx="2200275" cy="552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dr:relSizeAnchor xmlns:cdr="http://schemas.openxmlformats.org/drawingml/2006/chartDrawing">
    <cdr:from>
      <cdr:x>0.12455</cdr:x>
      <cdr:y>0.00493</cdr:y>
    </cdr:from>
    <cdr:to>
      <cdr:x>0.92038</cdr:x>
      <cdr:y>0.25943</cdr:y>
    </cdr:to>
    <cdr:sp macro="" textlink="">
      <cdr:nvSpPr>
        <cdr:cNvPr id="3" name="CuadroTexto 2"/>
        <cdr:cNvSpPr txBox="1"/>
      </cdr:nvSpPr>
      <cdr:spPr>
        <a:xfrm xmlns:a="http://schemas.openxmlformats.org/drawingml/2006/main">
          <a:off x="647621" y="15523"/>
          <a:ext cx="4138069" cy="801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s-DO" sz="800" b="0" i="0" baseline="0">
              <a:effectLst/>
              <a:latin typeface="+mn-lt"/>
              <a:ea typeface="+mn-ea"/>
              <a:cs typeface="+mn-cs"/>
            </a:rPr>
            <a:t>                                              </a:t>
          </a:r>
          <a:endParaRPr lang="es-ES" sz="800">
            <a:effectLst/>
          </a:endParaRPr>
        </a:p>
        <a:p xmlns:a="http://schemas.openxmlformats.org/drawingml/2006/main">
          <a:pPr algn="ctr" rtl="0"/>
          <a:r>
            <a:rPr lang="es-ES" sz="800" b="0" i="0" baseline="0">
              <a:effectLst/>
              <a:latin typeface="+mn-lt"/>
              <a:ea typeface="+mn-ea"/>
              <a:cs typeface="+mn-cs"/>
            </a:rPr>
            <a:t>Nivel academico y area profesional de los solicitantes</a:t>
          </a:r>
          <a:endParaRPr lang="es-ES" sz="800">
            <a:effectLst/>
          </a:endParaRPr>
        </a:p>
        <a:p xmlns:a="http://schemas.openxmlformats.org/drawingml/2006/main">
          <a:pPr algn="ctr" rtl="0"/>
          <a:r>
            <a:rPr lang="es-DO" sz="800" b="0" i="0" baseline="0">
              <a:effectLst/>
              <a:latin typeface="+mn-lt"/>
              <a:ea typeface="+mn-ea"/>
              <a:cs typeface="+mn-cs"/>
            </a:rPr>
            <a:t>Acumulada al 2do Trimestre (Abril - Junio) 2025</a:t>
          </a:r>
          <a:endParaRPr lang="es-ES" sz="800">
            <a:effectLst/>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0.00484</cdr:y>
    </cdr:from>
    <cdr:to>
      <cdr:x>1</cdr:x>
      <cdr:y>0.3273</cdr:y>
    </cdr:to>
    <cdr:sp macro="" textlink="">
      <cdr:nvSpPr>
        <cdr:cNvPr id="2" name="CuadroTexto 1"/>
        <cdr:cNvSpPr txBox="1"/>
      </cdr:nvSpPr>
      <cdr:spPr>
        <a:xfrm xmlns:a="http://schemas.openxmlformats.org/drawingml/2006/main">
          <a:off x="0" y="11206"/>
          <a:ext cx="5134058" cy="7463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baseline="0">
              <a:latin typeface="+mn-lt"/>
            </a:rPr>
            <a:t>Condición ocupacional y Sector laboral de procedencia</a:t>
          </a:r>
        </a:p>
        <a:p xmlns:a="http://schemas.openxmlformats.org/drawingml/2006/main">
          <a:pPr algn="ctr"/>
          <a:r>
            <a:rPr lang="es-DO" sz="800" baseline="0">
              <a:latin typeface="+mn-lt"/>
            </a:rPr>
            <a:t>Acumulada al 2do Trimestre (Abril - Junio) 2025</a:t>
          </a:r>
          <a:endParaRPr lang="es-DO" sz="800">
            <a:latin typeface="+mn-lt"/>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1909265</xdr:colOff>
      <xdr:row>0</xdr:row>
      <xdr:rowOff>0</xdr:rowOff>
    </xdr:from>
    <xdr:to>
      <xdr:col>2</xdr:col>
      <xdr:colOff>409575</xdr:colOff>
      <xdr:row>1</xdr:row>
      <xdr:rowOff>609600</xdr:rowOff>
    </xdr:to>
    <xdr:pic>
      <xdr:nvPicPr>
        <xdr:cNvPr id="4" name="Imagen 3">
          <a:extLst>
            <a:ext uri="{FF2B5EF4-FFF2-40B4-BE49-F238E27FC236}">
              <a16:creationId xmlns:a16="http://schemas.microsoft.com/office/drawing/2014/main" id="{3EAA3770-AAB9-4668-B229-68C66310FF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366465" y="0"/>
          <a:ext cx="3748585" cy="12954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0.04892</cdr:x>
      <cdr:y>0.02142</cdr:y>
    </cdr:from>
    <cdr:to>
      <cdr:x>0.96026</cdr:x>
      <cdr:y>0.32202</cdr:y>
    </cdr:to>
    <cdr:sp macro="" textlink="">
      <cdr:nvSpPr>
        <cdr:cNvPr id="2" name="CuadroTexto 1"/>
        <cdr:cNvSpPr txBox="1"/>
      </cdr:nvSpPr>
      <cdr:spPr>
        <a:xfrm xmlns:a="http://schemas.openxmlformats.org/drawingml/2006/main">
          <a:off x="251551" y="51992"/>
          <a:ext cx="4686091" cy="7296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baseline="0">
              <a:latin typeface="+mn-lt"/>
            </a:rPr>
            <a:t>Cobertura de las Becas Otorgadas en las Acciones de Capacitación Ofertadas por el CAPGEFI                                                                                                                              Acumulada al 2do Trimestre (Abril - Junio) 2025</a:t>
          </a:r>
          <a:endParaRPr lang="es-DO" sz="800">
            <a:latin typeface="+mn-lt"/>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0.05827</cdr:x>
      <cdr:y>0.01857</cdr:y>
    </cdr:from>
    <cdr:to>
      <cdr:x>0.92694</cdr:x>
      <cdr:y>0.33438</cdr:y>
    </cdr:to>
    <cdr:sp macro="" textlink="">
      <cdr:nvSpPr>
        <cdr:cNvPr id="2" name="CuadroTexto 1"/>
        <cdr:cNvSpPr txBox="1"/>
      </cdr:nvSpPr>
      <cdr:spPr>
        <a:xfrm xmlns:a="http://schemas.openxmlformats.org/drawingml/2006/main">
          <a:off x="298495" y="42913"/>
          <a:ext cx="4450191" cy="7299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baseline="0">
              <a:effectLst/>
              <a:latin typeface="+mn-lt"/>
              <a:ea typeface="+mn-ea"/>
              <a:cs typeface="+mn-cs"/>
            </a:rPr>
            <a:t>Áreas temáticas de las Becas Otorgadas en las Acciones de Capacitación Ofertadas por el CAPGEFI</a:t>
          </a:r>
        </a:p>
        <a:p xmlns:a="http://schemas.openxmlformats.org/drawingml/2006/main">
          <a:pPr algn="ctr"/>
          <a:r>
            <a:rPr lang="es-DO" sz="800" baseline="0">
              <a:effectLst/>
              <a:latin typeface="+mn-lt"/>
              <a:ea typeface="+mn-ea"/>
              <a:cs typeface="+mn-cs"/>
            </a:rPr>
            <a:t>Acumulada al 2do Trimestre (Abril - Junio) 2025</a:t>
          </a:r>
          <a:endParaRPr lang="es-ES" sz="800">
            <a:effectLst/>
            <a:latin typeface="+mn-lt"/>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0.09164</cdr:x>
      <cdr:y>0.01044</cdr:y>
    </cdr:from>
    <cdr:to>
      <cdr:x>0.98032</cdr:x>
      <cdr:y>0.31424</cdr:y>
    </cdr:to>
    <cdr:sp macro="" textlink="">
      <cdr:nvSpPr>
        <cdr:cNvPr id="2" name="CuadroTexto 1">
          <a:extLst xmlns:a="http://schemas.openxmlformats.org/drawingml/2006/main">
            <a:ext uri="{FF2B5EF4-FFF2-40B4-BE49-F238E27FC236}">
              <a16:creationId xmlns:a16="http://schemas.microsoft.com/office/drawing/2014/main" id="{C7818389-BB3C-4933-9FCD-DC2993452B1B}"/>
            </a:ext>
          </a:extLst>
        </cdr:cNvPr>
        <cdr:cNvSpPr txBox="1"/>
      </cdr:nvSpPr>
      <cdr:spPr>
        <a:xfrm xmlns:a="http://schemas.openxmlformats.org/drawingml/2006/main">
          <a:off x="471229" y="23618"/>
          <a:ext cx="4569826" cy="6872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800" baseline="0">
              <a:effectLst/>
              <a:latin typeface="+mn-lt"/>
              <a:ea typeface="+mn-ea"/>
              <a:cs typeface="+mn-cs"/>
            </a:rPr>
            <a:t>Becas otorgadas, por mes, en las acciones ofertadas por el CAPGEFI </a:t>
          </a:r>
        </a:p>
        <a:p xmlns:a="http://schemas.openxmlformats.org/drawingml/2006/main">
          <a:pPr algn="ctr"/>
          <a:r>
            <a:rPr lang="es-DO" sz="800" baseline="0">
              <a:effectLst/>
              <a:latin typeface="+mn-lt"/>
              <a:ea typeface="+mn-ea"/>
              <a:cs typeface="+mn-cs"/>
            </a:rPr>
            <a:t>Acumulada al 2do Trimestre (Abril - Junio) 2025</a:t>
          </a:r>
          <a:endParaRPr lang="es-ES" sz="800">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6</xdr:col>
      <xdr:colOff>119061</xdr:colOff>
      <xdr:row>13</xdr:row>
      <xdr:rowOff>17301</xdr:rowOff>
    </xdr:from>
    <xdr:to>
      <xdr:col>14</xdr:col>
      <xdr:colOff>1452561</xdr:colOff>
      <xdr:row>35</xdr:row>
      <xdr:rowOff>32124</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689240</xdr:colOff>
      <xdr:row>36</xdr:row>
      <xdr:rowOff>13607</xdr:rowOff>
    </xdr:from>
    <xdr:to>
      <xdr:col>14</xdr:col>
      <xdr:colOff>857251</xdr:colOff>
      <xdr:row>56</xdr:row>
      <xdr:rowOff>232835</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503463</xdr:colOff>
      <xdr:row>1</xdr:row>
      <xdr:rowOff>0</xdr:rowOff>
    </xdr:from>
    <xdr:to>
      <xdr:col>12</xdr:col>
      <xdr:colOff>721178</xdr:colOff>
      <xdr:row>2</xdr:row>
      <xdr:rowOff>229756</xdr:rowOff>
    </xdr:to>
    <xdr:pic>
      <xdr:nvPicPr>
        <xdr:cNvPr id="5" name="Imagen 4">
          <a:extLst>
            <a:ext uri="{FF2B5EF4-FFF2-40B4-BE49-F238E27FC236}">
              <a16:creationId xmlns:a16="http://schemas.microsoft.com/office/drawing/2014/main" id="{7C8EDDD2-5D35-4CB6-82BC-7A3AD4F501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082892" y="190500"/>
          <a:ext cx="3578679" cy="12366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4774410</xdr:colOff>
      <xdr:row>0</xdr:row>
      <xdr:rowOff>23812</xdr:rowOff>
    </xdr:from>
    <xdr:to>
      <xdr:col>4</xdr:col>
      <xdr:colOff>50675</xdr:colOff>
      <xdr:row>4</xdr:row>
      <xdr:rowOff>624747</xdr:rowOff>
    </xdr:to>
    <xdr:pic>
      <xdr:nvPicPr>
        <xdr:cNvPr id="3" name="Imagen 2">
          <a:extLst>
            <a:ext uri="{FF2B5EF4-FFF2-40B4-BE49-F238E27FC236}">
              <a16:creationId xmlns:a16="http://schemas.microsoft.com/office/drawing/2014/main" id="{3FC9D618-1575-45A3-A491-187A80EDC2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774410" y="23812"/>
          <a:ext cx="3944015" cy="13629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976375</xdr:colOff>
      <xdr:row>22</xdr:row>
      <xdr:rowOff>134158</xdr:rowOff>
    </xdr:from>
    <xdr:ext cx="5905500" cy="3448685"/>
    <xdr:graphicFrame macro="">
      <xdr:nvGraphicFramePr>
        <xdr:cNvPr id="2" name="Chart 1" descr="Chart 0">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1</xdr:col>
      <xdr:colOff>285749</xdr:colOff>
      <xdr:row>0</xdr:row>
      <xdr:rowOff>0</xdr:rowOff>
    </xdr:from>
    <xdr:to>
      <xdr:col>4</xdr:col>
      <xdr:colOff>647699</xdr:colOff>
      <xdr:row>6</xdr:row>
      <xdr:rowOff>179712</xdr:rowOff>
    </xdr:to>
    <xdr:pic>
      <xdr:nvPicPr>
        <xdr:cNvPr id="4" name="Imagen 3">
          <a:extLst>
            <a:ext uri="{FF2B5EF4-FFF2-40B4-BE49-F238E27FC236}">
              <a16:creationId xmlns:a16="http://schemas.microsoft.com/office/drawing/2014/main" id="{FDC57007-4751-46DE-AFEF-7168E20311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790699" y="0"/>
          <a:ext cx="4048125" cy="13989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1866900</xdr:colOff>
      <xdr:row>0</xdr:row>
      <xdr:rowOff>0</xdr:rowOff>
    </xdr:from>
    <xdr:to>
      <xdr:col>3</xdr:col>
      <xdr:colOff>676275</xdr:colOff>
      <xdr:row>1</xdr:row>
      <xdr:rowOff>512327</xdr:rowOff>
    </xdr:to>
    <xdr:pic>
      <xdr:nvPicPr>
        <xdr:cNvPr id="2" name="Imagen 1">
          <a:extLst>
            <a:ext uri="{FF2B5EF4-FFF2-40B4-BE49-F238E27FC236}">
              <a16:creationId xmlns:a16="http://schemas.microsoft.com/office/drawing/2014/main" id="{053F9F73-43B6-47F2-B304-42E3F7DE6C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257425" y="0"/>
          <a:ext cx="3467100" cy="11981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612885</xdr:colOff>
      <xdr:row>35</xdr:row>
      <xdr:rowOff>35719</xdr:rowOff>
    </xdr:from>
    <xdr:to>
      <xdr:col>7</xdr:col>
      <xdr:colOff>481151</xdr:colOff>
      <xdr:row>43</xdr:row>
      <xdr:rowOff>142875</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250031</xdr:colOff>
      <xdr:row>0</xdr:row>
      <xdr:rowOff>0</xdr:rowOff>
    </xdr:from>
    <xdr:to>
      <xdr:col>5</xdr:col>
      <xdr:colOff>490538</xdr:colOff>
      <xdr:row>4</xdr:row>
      <xdr:rowOff>245627</xdr:rowOff>
    </xdr:to>
    <xdr:pic>
      <xdr:nvPicPr>
        <xdr:cNvPr id="2" name="Imagen 1">
          <a:extLst>
            <a:ext uri="{FF2B5EF4-FFF2-40B4-BE49-F238E27FC236}">
              <a16:creationId xmlns:a16="http://schemas.microsoft.com/office/drawing/2014/main" id="{92FD61A4-8825-4E0B-9CF4-54F00CD1DE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274094" y="0"/>
          <a:ext cx="3467100" cy="1198127"/>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0.01111</cdr:x>
      <cdr:y>0.01852</cdr:y>
    </cdr:from>
    <cdr:to>
      <cdr:x>1</cdr:x>
      <cdr:y>0.22568</cdr:y>
    </cdr:to>
    <cdr:sp macro="" textlink="">
      <cdr:nvSpPr>
        <cdr:cNvPr id="2" name="CuadroTexto 1"/>
        <cdr:cNvSpPr txBox="1"/>
      </cdr:nvSpPr>
      <cdr:spPr>
        <a:xfrm xmlns:a="http://schemas.openxmlformats.org/drawingml/2006/main">
          <a:off x="84805" y="77939"/>
          <a:ext cx="7548438" cy="8718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DO" sz="900"/>
            <a:t>Ministerio de Hacienda</a:t>
          </a:r>
        </a:p>
        <a:p xmlns:a="http://schemas.openxmlformats.org/drawingml/2006/main">
          <a:pPr algn="ctr"/>
          <a:r>
            <a:rPr lang="es-DO" sz="900"/>
            <a:t>Centro de Capacitación en Política y Gestión Fiscal (CAPGEFI)</a:t>
          </a:r>
        </a:p>
        <a:p xmlns:a="http://schemas.openxmlformats.org/drawingml/2006/main">
          <a:pPr algn="ctr"/>
          <a:r>
            <a:rPr lang="es-DO" sz="900"/>
            <a:t>Departamento de Investigación y Publicaciones</a:t>
          </a:r>
        </a:p>
        <a:p xmlns:a="http://schemas.openxmlformats.org/drawingml/2006/main">
          <a:pPr algn="ctr"/>
          <a:r>
            <a:rPr lang="es-DO" sz="900" b="1"/>
            <a:t>Participantes Culminados por Modalidad Docente, Programación, Sector y Género</a:t>
          </a:r>
        </a:p>
        <a:p xmlns:a="http://schemas.openxmlformats.org/drawingml/2006/main">
          <a:pPr algn="ctr"/>
          <a:r>
            <a:rPr lang="es-DO" sz="900" b="1"/>
            <a:t>Acumulada al 2do Trimestre (Abril - Junio) 2025</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369795</xdr:colOff>
      <xdr:row>27</xdr:row>
      <xdr:rowOff>134471</xdr:rowOff>
    </xdr:from>
    <xdr:to>
      <xdr:col>5</xdr:col>
      <xdr:colOff>425824</xdr:colOff>
      <xdr:row>43</xdr:row>
      <xdr:rowOff>67236</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1075763</xdr:colOff>
      <xdr:row>0</xdr:row>
      <xdr:rowOff>0</xdr:rowOff>
    </xdr:from>
    <xdr:to>
      <xdr:col>4</xdr:col>
      <xdr:colOff>672352</xdr:colOff>
      <xdr:row>4</xdr:row>
      <xdr:rowOff>83153</xdr:rowOff>
    </xdr:to>
    <xdr:pic>
      <xdr:nvPicPr>
        <xdr:cNvPr id="2" name="Imagen 1">
          <a:extLst>
            <a:ext uri="{FF2B5EF4-FFF2-40B4-BE49-F238E27FC236}">
              <a16:creationId xmlns:a16="http://schemas.microsoft.com/office/drawing/2014/main" id="{2F40E540-3E92-49AD-962F-BCAEC10ED2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893792" y="0"/>
          <a:ext cx="3742766" cy="12933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687917</xdr:colOff>
      <xdr:row>0</xdr:row>
      <xdr:rowOff>0</xdr:rowOff>
    </xdr:from>
    <xdr:to>
      <xdr:col>5</xdr:col>
      <xdr:colOff>207433</xdr:colOff>
      <xdr:row>5</xdr:row>
      <xdr:rowOff>203294</xdr:rowOff>
    </xdr:to>
    <xdr:pic>
      <xdr:nvPicPr>
        <xdr:cNvPr id="2" name="Imagen 1">
          <a:extLst>
            <a:ext uri="{FF2B5EF4-FFF2-40B4-BE49-F238E27FC236}">
              <a16:creationId xmlns:a16="http://schemas.microsoft.com/office/drawing/2014/main" id="{8909E255-3963-45BD-8AF0-66863F7D91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40250" y="0"/>
          <a:ext cx="3467100" cy="11981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pgefigovdo-my.sharepoint.com/Users/f.tejeda/Desktop/Archivo%20Becas/BECAS%202021/INFORME%20TRIMESTRAL/DETALLE%20(1ro)TRIMESTRAL%20DE%20BECAS%20(ENERO-MARZO)%202021%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mer Trimestre 2021"/>
      <sheetName val="Gráficas-2020"/>
    </sheetNames>
    <sheetDataSet>
      <sheetData sheetId="0"/>
      <sheetData sheetId="1">
        <row r="6">
          <cell r="C6" t="str">
            <v>Porcentaje</v>
          </cell>
        </row>
        <row r="7">
          <cell r="A7" t="str">
            <v>Femenino</v>
          </cell>
          <cell r="C7">
            <v>0.625</v>
          </cell>
        </row>
        <row r="8">
          <cell r="A8" t="str">
            <v>Masculino</v>
          </cell>
          <cell r="C8">
            <v>0.375</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A14:C17" totalsRowCount="1" headerRowDxfId="37" dataDxfId="36" totalsRowCellStyle="Énfasis6">
  <tableColumns count="3">
    <tableColumn id="1" xr3:uid="{00000000-0010-0000-0000-000001000000}" name="Sexo" totalsRowLabel="Total" totalsRowDxfId="35" dataCellStyle="Énfasis6" totalsRowCellStyle="Énfasis6"/>
    <tableColumn id="2" xr3:uid="{00000000-0010-0000-0000-000002000000}" name="Cantidad" totalsRowFunction="sum" totalsRowDxfId="34" dataCellStyle="Énfasis6" totalsRowCellStyle="Énfasis6"/>
    <tableColumn id="3" xr3:uid="{00000000-0010-0000-0000-000003000000}" name="Porcentaje" totalsRowFunction="sum" totalsRowDxfId="33" dataCellStyle="Énfasis6" totalsRowCellStyle="Énfasis6">
      <calculatedColumnFormula>Tabla3[[#This Row],[Cantidad]]/Tabla3[[#Totals],[Cantidad]]</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4" displayName="Tabla4" ref="A25:C40" totalsRowCount="1" headerRowDxfId="32" dataDxfId="31" totalsRowCellStyle="Énfasis6">
  <sortState xmlns:xlrd2="http://schemas.microsoft.com/office/spreadsheetml/2017/richdata2" ref="A25:C33">
    <sortCondition descending="1" ref="B25:B33"/>
  </sortState>
  <tableColumns count="3">
    <tableColumn id="1" xr3:uid="{00000000-0010-0000-0100-000001000000}" name="Nivel Académico" totalsRowLabel="Total" dataDxfId="30" totalsRowDxfId="29" dataCellStyle="Normal 5"/>
    <tableColumn id="2" xr3:uid="{00000000-0010-0000-0100-000002000000}" name="Cantidad" totalsRowFunction="sum" dataDxfId="28" totalsRowDxfId="27" dataCellStyle="Normal 5"/>
    <tableColumn id="3" xr3:uid="{00000000-0010-0000-0100-000003000000}" name="Porcentaje" totalsRowFunction="sum" dataDxfId="26" totalsRowDxfId="25" dataCellStyle="Normal 5">
      <calculatedColumnFormula>Tabla4[[#This Row],[Cantidad]]/Tabla4[[#Totals],[Cantidad]]</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5" displayName="Tabla5" ref="A50:C54" totalsRowCount="1" headerRowDxfId="24" dataDxfId="23" totalsRowCellStyle="Énfasis6">
  <autoFilter ref="A50:C53" xr:uid="{00000000-0009-0000-0100-000003000000}"/>
  <sortState xmlns:xlrd2="http://schemas.microsoft.com/office/spreadsheetml/2017/richdata2" ref="A49:C51">
    <sortCondition ref="B48:B51"/>
  </sortState>
  <tableColumns count="3">
    <tableColumn id="1" xr3:uid="{00000000-0010-0000-0200-000001000000}" name="Institución / Trabajo" totalsRowLabel="Total" dataDxfId="22" totalsRowDxfId="21" dataCellStyle="Normal 5" totalsRowCellStyle="Normal 5"/>
    <tableColumn id="2" xr3:uid="{00000000-0010-0000-0200-000002000000}" name="Cantidad" totalsRowFunction="sum" dataDxfId="20" totalsRowDxfId="19" dataCellStyle="Normal 5" totalsRowCellStyle="Normal 5"/>
    <tableColumn id="3" xr3:uid="{00000000-0010-0000-0200-000003000000}" name="Porcentaje" totalsRowFunction="sum" dataDxfId="18" totalsRowDxfId="17" dataCellStyle="Normal 5" totalsRowCellStyle="Normal 5">
      <calculatedColumnFormula>Tabla5[[#This Row],[Cantidad]]/Tabla5[[#Totals],[Cantidad]]</calculatedColumnFormula>
    </tableColumn>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6" displayName="Tabla6" ref="A77:C80" totalsRowCount="1" headerRowDxfId="16" dataDxfId="15" totalsRowCellStyle="Énfasis6">
  <autoFilter ref="A77:C79" xr:uid="{00000000-0009-0000-0100-000004000000}"/>
  <sortState xmlns:xlrd2="http://schemas.microsoft.com/office/spreadsheetml/2017/richdata2" ref="A81:C85">
    <sortCondition descending="1" ref="B80:B85"/>
  </sortState>
  <tableColumns count="3">
    <tableColumn id="1" xr3:uid="{00000000-0010-0000-0300-000001000000}" name="Denominación de la Acción de Capacitación" totalsRowLabel="Total" dataDxfId="14" totalsRowDxfId="13" dataCellStyle="Énfasis6"/>
    <tableColumn id="2" xr3:uid="{00000000-0010-0000-0300-000002000000}" name="Cantidad" totalsRowFunction="sum" dataDxfId="12" totalsRowDxfId="11" dataCellStyle="Énfasis6">
      <calculatedColumnFormula>8+4+5</calculatedColumnFormula>
    </tableColumn>
    <tableColumn id="3" xr3:uid="{00000000-0010-0000-0300-000003000000}" name="Porcentaje" totalsRowFunction="sum" dataDxfId="10" totalsRowDxfId="9" dataCellStyle="Énfasis6">
      <calculatedColumnFormula>Tabla6[[#This Row],[Cantidad]]/Tabla6[[#Totals],[Cantidad]]</calculatedColumnFormula>
    </tableColumn>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2" displayName="Tabla2" ref="A62:C66" totalsRowShown="0" headerRowDxfId="8">
  <autoFilter ref="A62:C66" xr:uid="{00000000-0009-0000-0100-000005000000}"/>
  <sortState xmlns:xlrd2="http://schemas.microsoft.com/office/spreadsheetml/2017/richdata2" ref="A64:C68">
    <sortCondition ref="B65:B68"/>
  </sortState>
  <tableColumns count="3">
    <tableColumn id="1" xr3:uid="{00000000-0010-0000-0400-000001000000}" name="Recomendación porcentaje Becas"/>
    <tableColumn id="2" xr3:uid="{00000000-0010-0000-0400-000002000000}" name="Cantidad "/>
    <tableColumn id="3" xr3:uid="{00000000-0010-0000-0400-000003000000}" name="Porcentaje"/>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58" displayName="Tabla58" ref="A88:C96" totalsRowCount="1" headerRowDxfId="7" dataDxfId="6" totalsRowCellStyle="Énfasis6">
  <autoFilter ref="A88:C95" xr:uid="{00000000-0009-0000-0100-000006000000}"/>
  <sortState xmlns:xlrd2="http://schemas.microsoft.com/office/spreadsheetml/2017/richdata2" ref="A97:C101">
    <sortCondition descending="1" ref="B52:B61"/>
  </sortState>
  <tableColumns count="3">
    <tableColumn id="1" xr3:uid="{00000000-0010-0000-0500-000001000000}" name="Mes" totalsRowLabel="Total" dataDxfId="5" totalsRowDxfId="4" dataCellStyle="Bueno"/>
    <tableColumn id="2" xr3:uid="{00000000-0010-0000-0500-000002000000}" name="Cantidad" totalsRowFunction="sum" dataDxfId="3" totalsRowDxfId="2" dataCellStyle="Bueno"/>
    <tableColumn id="3" xr3:uid="{00000000-0010-0000-0500-000003000000}" name="Porcentaje" totalsRowFunction="sum" dataDxfId="1" totalsRowDxfId="0" dataCellStyle="Bueno">
      <calculatedColumnFormula>Tabla58[[#This Row],[Cantidad]]/Tabla58[[#Totals],[Cantidad]]</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7.xml"/><Relationship Id="rId1" Type="http://schemas.openxmlformats.org/officeDocument/2006/relationships/printerSettings" Target="../printerSettings/printerSettings1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O66"/>
  <sheetViews>
    <sheetView showGridLines="0" tabSelected="1" view="pageBreakPreview" topLeftCell="A2" zoomScale="85" zoomScaleNormal="85" zoomScaleSheetLayoutView="85" workbookViewId="0">
      <selection activeCell="A5" sqref="A5:J5"/>
    </sheetView>
  </sheetViews>
  <sheetFormatPr baseColWidth="10" defaultColWidth="9.33203125" defaultRowHeight="12.75"/>
  <cols>
    <col min="1" max="10" width="17.83203125" style="9" customWidth="1"/>
    <col min="11" max="11" width="4.1640625" style="9" customWidth="1"/>
    <col min="12" max="16384" width="9.33203125" style="9"/>
  </cols>
  <sheetData>
    <row r="1" spans="1:15" ht="54" customHeight="1">
      <c r="A1" s="53"/>
      <c r="B1" s="53"/>
      <c r="C1" s="53"/>
      <c r="D1" s="53"/>
      <c r="E1" s="53"/>
      <c r="F1" s="53"/>
      <c r="G1" s="53"/>
      <c r="H1" s="53"/>
      <c r="I1" s="53"/>
      <c r="J1" s="53"/>
      <c r="K1" s="53"/>
    </row>
    <row r="2" spans="1:15" s="150" customFormat="1" ht="45" customHeight="1">
      <c r="A2" s="403"/>
      <c r="B2" s="403"/>
      <c r="C2" s="403"/>
      <c r="D2" s="403"/>
      <c r="E2" s="403"/>
      <c r="F2" s="403"/>
      <c r="G2" s="403"/>
      <c r="H2" s="403"/>
      <c r="I2" s="403"/>
      <c r="J2" s="403"/>
      <c r="K2" s="149"/>
    </row>
    <row r="3" spans="1:15" ht="25.5" customHeight="1">
      <c r="A3" s="402" t="s">
        <v>47</v>
      </c>
      <c r="B3" s="402"/>
      <c r="C3" s="402"/>
      <c r="D3" s="402"/>
      <c r="E3" s="402"/>
      <c r="F3" s="402"/>
      <c r="G3" s="402"/>
      <c r="H3" s="402"/>
      <c r="I3" s="402"/>
      <c r="J3" s="402"/>
      <c r="K3" s="12"/>
    </row>
    <row r="4" spans="1:15">
      <c r="A4" s="402" t="s">
        <v>209</v>
      </c>
      <c r="B4" s="402"/>
      <c r="C4" s="402"/>
      <c r="D4" s="402"/>
      <c r="E4" s="402"/>
      <c r="F4" s="402"/>
      <c r="G4" s="402"/>
      <c r="H4" s="402"/>
      <c r="I4" s="402"/>
      <c r="J4" s="402"/>
      <c r="K4" s="142"/>
    </row>
    <row r="5" spans="1:15">
      <c r="A5" s="401" t="s">
        <v>46</v>
      </c>
      <c r="B5" s="401"/>
      <c r="C5" s="401"/>
      <c r="D5" s="401"/>
      <c r="E5" s="401"/>
      <c r="F5" s="401"/>
      <c r="G5" s="401"/>
      <c r="H5" s="401"/>
      <c r="I5" s="401"/>
      <c r="J5" s="401"/>
      <c r="K5" s="53"/>
    </row>
    <row r="6" spans="1:15">
      <c r="A6" s="407" t="s">
        <v>659</v>
      </c>
      <c r="B6" s="401"/>
      <c r="C6" s="401"/>
      <c r="D6" s="401"/>
      <c r="E6" s="401"/>
      <c r="F6" s="401"/>
      <c r="G6" s="401"/>
      <c r="H6" s="401"/>
      <c r="I6" s="401"/>
      <c r="J6" s="401"/>
      <c r="K6" s="53"/>
    </row>
    <row r="7" spans="1:15" ht="17.850000000000001" customHeight="1">
      <c r="A7" s="10"/>
      <c r="B7" s="10"/>
      <c r="C7" s="10"/>
      <c r="D7" s="10"/>
      <c r="E7" s="10"/>
      <c r="F7" s="10"/>
      <c r="G7" s="10"/>
      <c r="H7" s="300" t="s">
        <v>215</v>
      </c>
      <c r="I7" s="304">
        <v>45840</v>
      </c>
      <c r="J7" s="405">
        <v>0.4103472222222222</v>
      </c>
      <c r="K7" s="406"/>
      <c r="L7" s="404"/>
      <c r="M7" s="404"/>
      <c r="N7" s="404"/>
    </row>
    <row r="8" spans="1:15" ht="13.5" customHeight="1">
      <c r="A8" s="415" t="s">
        <v>254</v>
      </c>
      <c r="B8" s="416"/>
      <c r="C8" s="416"/>
      <c r="D8" s="416"/>
      <c r="E8" s="416"/>
      <c r="F8" s="416"/>
      <c r="G8" s="55"/>
      <c r="H8" s="301" t="s">
        <v>216</v>
      </c>
      <c r="I8" s="303" t="s">
        <v>252</v>
      </c>
      <c r="J8" s="302"/>
      <c r="K8" s="302"/>
    </row>
    <row r="9" spans="1:15" customFormat="1">
      <c r="A9" s="413" t="s">
        <v>651</v>
      </c>
      <c r="B9" s="408" t="s">
        <v>229</v>
      </c>
      <c r="C9" s="408"/>
      <c r="D9" s="408" t="s">
        <v>230</v>
      </c>
      <c r="E9" s="408"/>
      <c r="F9" s="417" t="s">
        <v>63</v>
      </c>
      <c r="G9" s="408" t="s">
        <v>229</v>
      </c>
      <c r="H9" s="408"/>
      <c r="I9" s="411" t="s">
        <v>230</v>
      </c>
      <c r="J9" s="412"/>
    </row>
    <row r="10" spans="1:15" customFormat="1">
      <c r="A10" s="414"/>
      <c r="B10" s="318" t="s">
        <v>56</v>
      </c>
      <c r="C10" s="318" t="s">
        <v>57</v>
      </c>
      <c r="D10" s="318" t="s">
        <v>56</v>
      </c>
      <c r="E10" s="318" t="s">
        <v>57</v>
      </c>
      <c r="F10" s="417"/>
      <c r="G10" s="318" t="s">
        <v>17</v>
      </c>
      <c r="H10" s="317" t="s">
        <v>231</v>
      </c>
      <c r="I10" s="318" t="s">
        <v>17</v>
      </c>
      <c r="J10" s="317" t="s">
        <v>231</v>
      </c>
    </row>
    <row r="11" spans="1:15" customFormat="1">
      <c r="A11" s="319"/>
      <c r="B11" s="366">
        <v>5</v>
      </c>
      <c r="C11" s="366">
        <v>2</v>
      </c>
      <c r="D11" s="366">
        <v>5</v>
      </c>
      <c r="E11" s="366">
        <v>2</v>
      </c>
      <c r="F11" s="367" t="s">
        <v>64</v>
      </c>
      <c r="G11" s="366">
        <v>7</v>
      </c>
      <c r="H11" s="366">
        <v>362</v>
      </c>
      <c r="I11" s="366">
        <v>7</v>
      </c>
      <c r="J11" s="366">
        <v>362</v>
      </c>
      <c r="K11" s="368">
        <v>7</v>
      </c>
      <c r="L11" s="368"/>
      <c r="M11" s="368"/>
      <c r="N11" s="368">
        <v>362</v>
      </c>
      <c r="O11" s="368"/>
    </row>
    <row r="12" spans="1:15" customFormat="1">
      <c r="A12" s="319"/>
      <c r="B12" s="366">
        <v>3</v>
      </c>
      <c r="C12" s="366">
        <v>0</v>
      </c>
      <c r="D12" s="366">
        <v>3</v>
      </c>
      <c r="E12" s="366">
        <v>0</v>
      </c>
      <c r="F12" s="367" t="s">
        <v>65</v>
      </c>
      <c r="G12" s="366">
        <v>3</v>
      </c>
      <c r="H12" s="366">
        <v>378</v>
      </c>
      <c r="I12" s="366">
        <v>3</v>
      </c>
      <c r="J12" s="366">
        <v>378</v>
      </c>
      <c r="K12" s="368">
        <v>3</v>
      </c>
      <c r="L12" s="368"/>
      <c r="M12" s="368"/>
      <c r="N12" s="368">
        <v>378</v>
      </c>
      <c r="O12" s="368"/>
    </row>
    <row r="13" spans="1:15" customFormat="1">
      <c r="A13" s="320" t="s">
        <v>17</v>
      </c>
      <c r="B13" s="342">
        <f>SUM(B11:B12)</f>
        <v>8</v>
      </c>
      <c r="C13" s="342">
        <f t="shared" ref="C13:E13" si="0">SUM(C11:C12)</f>
        <v>2</v>
      </c>
      <c r="D13" s="342">
        <f t="shared" si="0"/>
        <v>8</v>
      </c>
      <c r="E13" s="342">
        <f t="shared" si="0"/>
        <v>2</v>
      </c>
      <c r="F13" s="343"/>
      <c r="G13" s="342">
        <f>SUM(G11:G12)</f>
        <v>10</v>
      </c>
      <c r="H13" s="342">
        <f t="shared" ref="H13:J13" si="1">SUM(H11:H12)</f>
        <v>740</v>
      </c>
      <c r="I13" s="342">
        <f t="shared" si="1"/>
        <v>10</v>
      </c>
      <c r="J13" s="342">
        <f t="shared" si="1"/>
        <v>740</v>
      </c>
    </row>
    <row r="14" spans="1:15" customFormat="1">
      <c r="A14" s="413" t="s">
        <v>652</v>
      </c>
      <c r="B14" s="395" t="s">
        <v>229</v>
      </c>
      <c r="C14" s="395"/>
      <c r="D14" s="395" t="s">
        <v>230</v>
      </c>
      <c r="E14" s="395"/>
      <c r="F14" s="398" t="s">
        <v>63</v>
      </c>
      <c r="G14" s="395" t="s">
        <v>229</v>
      </c>
      <c r="H14" s="395"/>
      <c r="I14" s="344" t="s">
        <v>230</v>
      </c>
      <c r="J14" s="344"/>
    </row>
    <row r="15" spans="1:15" customFormat="1">
      <c r="A15" s="414"/>
      <c r="B15" s="344" t="s">
        <v>56</v>
      </c>
      <c r="C15" s="344" t="s">
        <v>57</v>
      </c>
      <c r="D15" s="344" t="s">
        <v>56</v>
      </c>
      <c r="E15" s="344" t="s">
        <v>57</v>
      </c>
      <c r="F15" s="398"/>
      <c r="G15" s="344" t="s">
        <v>17</v>
      </c>
      <c r="H15" s="345" t="s">
        <v>231</v>
      </c>
      <c r="I15" s="344" t="s">
        <v>17</v>
      </c>
      <c r="J15" s="345" t="s">
        <v>231</v>
      </c>
    </row>
    <row r="16" spans="1:15" customFormat="1" ht="38.25">
      <c r="A16" s="319"/>
      <c r="B16" s="369">
        <v>0</v>
      </c>
      <c r="C16" s="369">
        <v>1</v>
      </c>
      <c r="D16" s="369">
        <v>0</v>
      </c>
      <c r="E16" s="369">
        <v>1</v>
      </c>
      <c r="F16" s="370" t="s">
        <v>155</v>
      </c>
      <c r="G16" s="369">
        <v>1</v>
      </c>
      <c r="H16" s="369">
        <v>30</v>
      </c>
      <c r="I16" s="369">
        <v>1</v>
      </c>
      <c r="J16" s="369">
        <v>30</v>
      </c>
      <c r="K16" s="368"/>
      <c r="L16" s="368"/>
      <c r="M16" s="368">
        <v>30</v>
      </c>
      <c r="N16" s="368"/>
      <c r="O16" s="368"/>
    </row>
    <row r="17" spans="1:15" customFormat="1">
      <c r="A17" s="319"/>
      <c r="B17" s="369">
        <v>5</v>
      </c>
      <c r="C17" s="369">
        <v>0</v>
      </c>
      <c r="D17" s="369">
        <v>5</v>
      </c>
      <c r="E17" s="369">
        <v>0</v>
      </c>
      <c r="F17" s="370" t="s">
        <v>64</v>
      </c>
      <c r="G17" s="369">
        <v>5</v>
      </c>
      <c r="H17" s="369">
        <v>266</v>
      </c>
      <c r="I17" s="369">
        <v>5</v>
      </c>
      <c r="J17" s="369">
        <v>266</v>
      </c>
      <c r="K17" s="368"/>
      <c r="L17" s="368"/>
      <c r="M17" s="368">
        <v>266</v>
      </c>
      <c r="N17" s="368"/>
      <c r="O17" s="368"/>
    </row>
    <row r="18" spans="1:15" customFormat="1">
      <c r="A18" s="319"/>
      <c r="B18" s="369">
        <v>5</v>
      </c>
      <c r="C18" s="369">
        <v>0</v>
      </c>
      <c r="D18" s="369">
        <v>5</v>
      </c>
      <c r="E18" s="369">
        <v>0</v>
      </c>
      <c r="F18" s="370" t="s">
        <v>65</v>
      </c>
      <c r="G18" s="369">
        <v>5</v>
      </c>
      <c r="H18" s="369">
        <v>404</v>
      </c>
      <c r="I18" s="369">
        <v>5</v>
      </c>
      <c r="J18" s="369">
        <v>404</v>
      </c>
      <c r="K18" s="368"/>
      <c r="L18" s="368"/>
      <c r="M18" s="368">
        <v>404</v>
      </c>
      <c r="N18" s="368"/>
      <c r="O18" s="368"/>
    </row>
    <row r="19" spans="1:15" customFormat="1">
      <c r="A19" s="319"/>
      <c r="B19" s="369">
        <v>0</v>
      </c>
      <c r="C19" s="369">
        <v>1</v>
      </c>
      <c r="D19" s="369">
        <v>0</v>
      </c>
      <c r="E19" s="369">
        <v>1</v>
      </c>
      <c r="F19" s="370" t="s">
        <v>66</v>
      </c>
      <c r="G19" s="369">
        <v>1</v>
      </c>
      <c r="H19" s="369">
        <v>2</v>
      </c>
      <c r="I19" s="369">
        <v>1</v>
      </c>
      <c r="J19" s="369">
        <v>2</v>
      </c>
      <c r="K19" s="368"/>
      <c r="L19" s="368"/>
      <c r="M19" s="368">
        <v>2</v>
      </c>
      <c r="N19" s="368"/>
      <c r="O19" s="368"/>
    </row>
    <row r="20" spans="1:15" customFormat="1">
      <c r="A20" s="320" t="s">
        <v>17</v>
      </c>
      <c r="B20" s="321">
        <f>SUM(B16:B19)</f>
        <v>10</v>
      </c>
      <c r="C20" s="321">
        <f t="shared" ref="C20:E20" si="2">SUM(C16:C19)</f>
        <v>2</v>
      </c>
      <c r="D20" s="321">
        <f t="shared" si="2"/>
        <v>10</v>
      </c>
      <c r="E20" s="321">
        <f t="shared" si="2"/>
        <v>2</v>
      </c>
      <c r="F20" s="343"/>
      <c r="G20" s="321">
        <f>SUM(G16:G19)</f>
        <v>12</v>
      </c>
      <c r="H20" s="321">
        <f t="shared" ref="H20:J20" si="3">SUM(H16:H19)</f>
        <v>702</v>
      </c>
      <c r="I20" s="321">
        <f t="shared" si="3"/>
        <v>12</v>
      </c>
      <c r="J20" s="321">
        <f t="shared" si="3"/>
        <v>702</v>
      </c>
    </row>
    <row r="21" spans="1:15" customFormat="1">
      <c r="A21" s="418" t="s">
        <v>653</v>
      </c>
      <c r="B21" s="395" t="s">
        <v>229</v>
      </c>
      <c r="C21" s="395"/>
      <c r="D21" s="395" t="s">
        <v>230</v>
      </c>
      <c r="E21" s="395"/>
      <c r="F21" s="398" t="s">
        <v>63</v>
      </c>
      <c r="G21" s="395" t="s">
        <v>229</v>
      </c>
      <c r="H21" s="395"/>
      <c r="I21" s="344" t="s">
        <v>230</v>
      </c>
      <c r="J21" s="344"/>
    </row>
    <row r="22" spans="1:15" customFormat="1">
      <c r="A22" s="419"/>
      <c r="B22" s="344" t="s">
        <v>56</v>
      </c>
      <c r="C22" s="344" t="s">
        <v>57</v>
      </c>
      <c r="D22" s="344" t="s">
        <v>56</v>
      </c>
      <c r="E22" s="344" t="s">
        <v>57</v>
      </c>
      <c r="F22" s="398"/>
      <c r="G22" s="344" t="s">
        <v>17</v>
      </c>
      <c r="H22" s="345" t="s">
        <v>231</v>
      </c>
      <c r="I22" s="344" t="s">
        <v>17</v>
      </c>
      <c r="J22" s="345" t="s">
        <v>231</v>
      </c>
    </row>
    <row r="23" spans="1:15" customFormat="1">
      <c r="A23" s="319"/>
      <c r="B23" s="369">
        <v>4</v>
      </c>
      <c r="C23" s="369">
        <v>2</v>
      </c>
      <c r="D23" s="369">
        <v>4</v>
      </c>
      <c r="E23" s="369">
        <v>2</v>
      </c>
      <c r="F23" s="370" t="s">
        <v>64</v>
      </c>
      <c r="G23" s="369">
        <v>6</v>
      </c>
      <c r="H23" s="369">
        <v>354</v>
      </c>
      <c r="I23" s="369">
        <v>6</v>
      </c>
      <c r="J23" s="369">
        <v>354</v>
      </c>
    </row>
    <row r="24" spans="1:15" customFormat="1">
      <c r="A24" s="319"/>
      <c r="B24" s="369">
        <v>1</v>
      </c>
      <c r="C24" s="369">
        <v>10</v>
      </c>
      <c r="D24" s="369">
        <v>1</v>
      </c>
      <c r="E24" s="369">
        <v>10</v>
      </c>
      <c r="F24" s="370" t="s">
        <v>65</v>
      </c>
      <c r="G24" s="369">
        <v>11</v>
      </c>
      <c r="H24" s="369">
        <v>360</v>
      </c>
      <c r="I24" s="369">
        <v>11</v>
      </c>
      <c r="J24" s="369">
        <v>360</v>
      </c>
    </row>
    <row r="25" spans="1:15" customFormat="1">
      <c r="A25" s="320" t="s">
        <v>17</v>
      </c>
      <c r="B25" s="321">
        <f>SUM(B23:B24)</f>
        <v>5</v>
      </c>
      <c r="C25" s="321">
        <f>SUM(C23:C24)</f>
        <v>12</v>
      </c>
      <c r="D25" s="321">
        <f>SUM(D23:D24)</f>
        <v>5</v>
      </c>
      <c r="E25" s="321">
        <f>SUM(E23:E24)</f>
        <v>12</v>
      </c>
      <c r="F25" s="343"/>
      <c r="G25" s="321">
        <f>SUM(G23:G24)</f>
        <v>17</v>
      </c>
      <c r="H25" s="321">
        <f>SUM(H23:H24)</f>
        <v>714</v>
      </c>
      <c r="I25" s="321">
        <f>SUM(I23:I24)</f>
        <v>17</v>
      </c>
      <c r="J25" s="321">
        <f>SUM(J23:J24)</f>
        <v>714</v>
      </c>
    </row>
    <row r="26" spans="1:15" customFormat="1">
      <c r="A26" s="408" t="s">
        <v>654</v>
      </c>
      <c r="B26" s="395" t="s">
        <v>229</v>
      </c>
      <c r="C26" s="395"/>
      <c r="D26" s="395" t="s">
        <v>230</v>
      </c>
      <c r="E26" s="395"/>
      <c r="F26" s="398" t="s">
        <v>63</v>
      </c>
      <c r="G26" s="395" t="s">
        <v>229</v>
      </c>
      <c r="H26" s="395"/>
      <c r="I26" s="395" t="s">
        <v>230</v>
      </c>
      <c r="J26" s="395"/>
    </row>
    <row r="27" spans="1:15" customFormat="1">
      <c r="A27" s="410"/>
      <c r="B27" s="344" t="s">
        <v>56</v>
      </c>
      <c r="C27" s="344" t="s">
        <v>57</v>
      </c>
      <c r="D27" s="344" t="s">
        <v>56</v>
      </c>
      <c r="E27" s="344" t="s">
        <v>57</v>
      </c>
      <c r="F27" s="398"/>
      <c r="G27" s="344" t="s">
        <v>17</v>
      </c>
      <c r="H27" s="345" t="s">
        <v>231</v>
      </c>
      <c r="I27" s="344" t="s">
        <v>17</v>
      </c>
      <c r="J27" s="345" t="s">
        <v>231</v>
      </c>
    </row>
    <row r="28" spans="1:15" customFormat="1">
      <c r="A28" s="322"/>
      <c r="B28" s="371">
        <v>5</v>
      </c>
      <c r="C28" s="371">
        <v>0</v>
      </c>
      <c r="D28" s="371">
        <v>5</v>
      </c>
      <c r="E28" s="371">
        <v>0</v>
      </c>
      <c r="F28" s="370" t="s">
        <v>64</v>
      </c>
      <c r="G28" s="371">
        <v>5</v>
      </c>
      <c r="H28" s="372">
        <v>346</v>
      </c>
      <c r="I28" s="371">
        <v>5</v>
      </c>
      <c r="J28" s="372">
        <v>346</v>
      </c>
    </row>
    <row r="29" spans="1:15" customFormat="1">
      <c r="A29" s="319"/>
      <c r="B29" s="369">
        <v>5</v>
      </c>
      <c r="C29" s="369">
        <v>3</v>
      </c>
      <c r="D29" s="369">
        <v>4</v>
      </c>
      <c r="E29" s="369">
        <v>3</v>
      </c>
      <c r="F29" s="370" t="s">
        <v>65</v>
      </c>
      <c r="G29" s="369" t="s">
        <v>668</v>
      </c>
      <c r="H29" s="369">
        <v>388</v>
      </c>
      <c r="I29" s="369">
        <v>7</v>
      </c>
      <c r="J29" s="369">
        <v>363</v>
      </c>
    </row>
    <row r="30" spans="1:15" customFormat="1">
      <c r="A30" s="320" t="s">
        <v>17</v>
      </c>
      <c r="B30" s="321">
        <f>SUM(B28:B29)</f>
        <v>10</v>
      </c>
      <c r="C30" s="321">
        <f>SUM(C28:C29)</f>
        <v>3</v>
      </c>
      <c r="D30" s="321">
        <f>SUM(D28:D29)</f>
        <v>9</v>
      </c>
      <c r="E30" s="321">
        <f>SUM(E28:E29)</f>
        <v>3</v>
      </c>
      <c r="F30" s="343"/>
      <c r="G30" s="321">
        <f>SUM(G28:G29)</f>
        <v>5</v>
      </c>
      <c r="H30" s="321">
        <f>SUM(H28:H29)</f>
        <v>734</v>
      </c>
      <c r="I30" s="321">
        <f>SUM(I28:I29)</f>
        <v>12</v>
      </c>
      <c r="J30" s="321">
        <f>SUM(J28:J29)</f>
        <v>709</v>
      </c>
    </row>
    <row r="31" spans="1:15" customFormat="1">
      <c r="A31" s="408" t="s">
        <v>655</v>
      </c>
      <c r="B31" s="395" t="s">
        <v>229</v>
      </c>
      <c r="C31" s="395"/>
      <c r="D31" s="395" t="s">
        <v>230</v>
      </c>
      <c r="E31" s="395"/>
      <c r="F31" s="398" t="s">
        <v>63</v>
      </c>
      <c r="G31" s="395" t="s">
        <v>229</v>
      </c>
      <c r="H31" s="395"/>
      <c r="I31" s="395" t="s">
        <v>230</v>
      </c>
      <c r="J31" s="395"/>
    </row>
    <row r="32" spans="1:15" customFormat="1">
      <c r="A32" s="410"/>
      <c r="B32" s="344" t="s">
        <v>56</v>
      </c>
      <c r="C32" s="344" t="s">
        <v>57</v>
      </c>
      <c r="D32" s="344" t="s">
        <v>56</v>
      </c>
      <c r="E32" s="344" t="s">
        <v>57</v>
      </c>
      <c r="F32" s="398"/>
      <c r="G32" s="344" t="s">
        <v>17</v>
      </c>
      <c r="H32" s="345" t="s">
        <v>231</v>
      </c>
      <c r="I32" s="344" t="s">
        <v>17</v>
      </c>
      <c r="J32" s="345" t="s">
        <v>231</v>
      </c>
    </row>
    <row r="33" spans="1:10" customFormat="1">
      <c r="A33" s="322"/>
      <c r="B33" s="369">
        <v>5</v>
      </c>
      <c r="C33" s="369">
        <v>2</v>
      </c>
      <c r="D33" s="369">
        <v>5</v>
      </c>
      <c r="E33" s="369">
        <v>2</v>
      </c>
      <c r="F33" s="319" t="s">
        <v>64</v>
      </c>
      <c r="G33" s="369">
        <v>7</v>
      </c>
      <c r="H33" s="369">
        <v>362</v>
      </c>
      <c r="I33" s="369">
        <v>7</v>
      </c>
      <c r="J33" s="369">
        <v>362</v>
      </c>
    </row>
    <row r="34" spans="1:10" customFormat="1">
      <c r="A34" s="319"/>
      <c r="B34" s="369">
        <v>7</v>
      </c>
      <c r="C34" s="369">
        <v>5</v>
      </c>
      <c r="D34" s="369">
        <v>4</v>
      </c>
      <c r="E34" s="369">
        <v>3</v>
      </c>
      <c r="F34" s="370" t="s">
        <v>65</v>
      </c>
      <c r="G34" s="369">
        <v>12</v>
      </c>
      <c r="H34" s="369">
        <v>438</v>
      </c>
      <c r="I34" s="369">
        <v>7</v>
      </c>
      <c r="J34" s="369">
        <v>163</v>
      </c>
    </row>
    <row r="35" spans="1:10" customFormat="1">
      <c r="A35" s="320" t="s">
        <v>17</v>
      </c>
      <c r="B35" s="321">
        <f>SUM(B33:B34)</f>
        <v>12</v>
      </c>
      <c r="C35" s="321">
        <f>SUM(C33:C34)</f>
        <v>7</v>
      </c>
      <c r="D35" s="321">
        <f>SUM(D33:D34)</f>
        <v>9</v>
      </c>
      <c r="E35" s="321">
        <f>SUM(E33:E34)</f>
        <v>5</v>
      </c>
      <c r="F35" s="343"/>
      <c r="G35" s="321">
        <f>SUM(G33:G34)</f>
        <v>19</v>
      </c>
      <c r="H35" s="321">
        <f>SUM(H33:H34)</f>
        <v>800</v>
      </c>
      <c r="I35" s="321">
        <f>SUM(I33:I34)</f>
        <v>14</v>
      </c>
      <c r="J35" s="321">
        <f>SUM(J33:J34)</f>
        <v>525</v>
      </c>
    </row>
    <row r="36" spans="1:10" customFormat="1">
      <c r="A36" s="408" t="s">
        <v>656</v>
      </c>
      <c r="B36" s="395" t="s">
        <v>229</v>
      </c>
      <c r="C36" s="395"/>
      <c r="D36" s="395" t="s">
        <v>230</v>
      </c>
      <c r="E36" s="395"/>
      <c r="F36" s="398" t="s">
        <v>63</v>
      </c>
      <c r="G36" s="395" t="s">
        <v>229</v>
      </c>
      <c r="H36" s="395"/>
      <c r="I36" s="395" t="s">
        <v>230</v>
      </c>
      <c r="J36" s="395"/>
    </row>
    <row r="37" spans="1:10" customFormat="1">
      <c r="A37" s="409"/>
      <c r="B37" s="344" t="s">
        <v>56</v>
      </c>
      <c r="C37" s="344" t="s">
        <v>57</v>
      </c>
      <c r="D37" s="344" t="s">
        <v>56</v>
      </c>
      <c r="E37" s="344" t="s">
        <v>57</v>
      </c>
      <c r="F37" s="398"/>
      <c r="G37" s="344" t="s">
        <v>17</v>
      </c>
      <c r="H37" s="345" t="s">
        <v>231</v>
      </c>
      <c r="I37" s="344" t="s">
        <v>17</v>
      </c>
      <c r="J37" s="345" t="s">
        <v>231</v>
      </c>
    </row>
    <row r="38" spans="1:10" customFormat="1">
      <c r="A38" s="319"/>
      <c r="B38" s="369">
        <v>5</v>
      </c>
      <c r="C38" s="369">
        <v>1</v>
      </c>
      <c r="D38" s="369">
        <v>1</v>
      </c>
      <c r="E38" s="369">
        <v>1</v>
      </c>
      <c r="F38" s="370" t="s">
        <v>64</v>
      </c>
      <c r="G38" s="369">
        <v>6</v>
      </c>
      <c r="H38" s="369">
        <v>354</v>
      </c>
      <c r="I38" s="369">
        <v>2</v>
      </c>
      <c r="J38" s="369">
        <v>16</v>
      </c>
    </row>
    <row r="39" spans="1:10" customFormat="1">
      <c r="A39" s="319"/>
      <c r="B39" s="369">
        <v>4</v>
      </c>
      <c r="C39" s="369">
        <v>0</v>
      </c>
      <c r="D39" s="369">
        <v>1</v>
      </c>
      <c r="E39" s="369">
        <v>0</v>
      </c>
      <c r="F39" s="319" t="s">
        <v>65</v>
      </c>
      <c r="G39" s="369">
        <v>4</v>
      </c>
      <c r="H39" s="369">
        <v>106</v>
      </c>
      <c r="I39" s="369">
        <v>1</v>
      </c>
      <c r="J39" s="369">
        <v>6</v>
      </c>
    </row>
    <row r="40" spans="1:10" customFormat="1">
      <c r="A40" s="320" t="s">
        <v>17</v>
      </c>
      <c r="B40" s="321">
        <f>SUM(B38:B39)</f>
        <v>9</v>
      </c>
      <c r="C40" s="321">
        <f>SUM(C38:C39)</f>
        <v>1</v>
      </c>
      <c r="D40" s="321">
        <f>SUM(D38:D39)</f>
        <v>2</v>
      </c>
      <c r="E40" s="321">
        <f>SUM(E38:E39)</f>
        <v>1</v>
      </c>
      <c r="F40" s="343"/>
      <c r="G40" s="321">
        <f>SUM(G38:G39)</f>
        <v>10</v>
      </c>
      <c r="H40" s="321">
        <f>SUM(H38:H39)</f>
        <v>460</v>
      </c>
      <c r="I40" s="321">
        <f>SUM(I38:I39)</f>
        <v>3</v>
      </c>
      <c r="J40" s="321">
        <f>SUM(J38:J39)</f>
        <v>22</v>
      </c>
    </row>
    <row r="41" spans="1:10" customFormat="1" hidden="1">
      <c r="A41" s="399" t="s">
        <v>210</v>
      </c>
      <c r="B41" s="395" t="s">
        <v>229</v>
      </c>
      <c r="C41" s="395"/>
      <c r="D41" s="395" t="s">
        <v>230</v>
      </c>
      <c r="E41" s="395"/>
      <c r="F41" s="398" t="s">
        <v>63</v>
      </c>
      <c r="G41" s="395" t="s">
        <v>229</v>
      </c>
      <c r="H41" s="395"/>
      <c r="I41" s="395" t="s">
        <v>230</v>
      </c>
      <c r="J41" s="395"/>
    </row>
    <row r="42" spans="1:10" customFormat="1" hidden="1">
      <c r="A42" s="400"/>
      <c r="B42" s="344" t="s">
        <v>56</v>
      </c>
      <c r="C42" s="344" t="s">
        <v>57</v>
      </c>
      <c r="D42" s="344" t="s">
        <v>56</v>
      </c>
      <c r="E42" s="344" t="s">
        <v>57</v>
      </c>
      <c r="F42" s="398"/>
      <c r="G42" s="344" t="s">
        <v>17</v>
      </c>
      <c r="H42" s="345" t="s">
        <v>231</v>
      </c>
      <c r="I42" s="344" t="s">
        <v>17</v>
      </c>
      <c r="J42" s="345" t="s">
        <v>231</v>
      </c>
    </row>
    <row r="43" spans="1:10" customFormat="1" ht="38.25" hidden="1">
      <c r="A43" s="322"/>
      <c r="B43" s="323">
        <v>0</v>
      </c>
      <c r="C43" s="323">
        <v>2</v>
      </c>
      <c r="D43" s="323">
        <v>0</v>
      </c>
      <c r="E43" s="323">
        <v>0</v>
      </c>
      <c r="F43" s="343" t="s">
        <v>155</v>
      </c>
      <c r="G43" s="323">
        <v>2</v>
      </c>
      <c r="H43" s="323">
        <v>126</v>
      </c>
      <c r="I43" s="323">
        <v>0</v>
      </c>
      <c r="J43" s="323">
        <v>0</v>
      </c>
    </row>
    <row r="44" spans="1:10" customFormat="1" hidden="1">
      <c r="A44" s="319"/>
      <c r="B44" s="323">
        <v>0</v>
      </c>
      <c r="C44" s="323">
        <v>1</v>
      </c>
      <c r="D44" s="323">
        <v>0</v>
      </c>
      <c r="E44" s="323">
        <v>0</v>
      </c>
      <c r="F44" s="346" t="s">
        <v>109</v>
      </c>
      <c r="G44" s="323">
        <v>1</v>
      </c>
      <c r="H44" s="323">
        <v>2</v>
      </c>
      <c r="I44" s="323">
        <v>0</v>
      </c>
      <c r="J44" s="323">
        <v>0</v>
      </c>
    </row>
    <row r="45" spans="1:10" customFormat="1" hidden="1">
      <c r="A45" s="319"/>
      <c r="B45" s="323">
        <v>2</v>
      </c>
      <c r="C45" s="323">
        <v>3</v>
      </c>
      <c r="D45" s="323">
        <v>2</v>
      </c>
      <c r="E45" s="323">
        <v>3</v>
      </c>
      <c r="F45" s="346" t="s">
        <v>64</v>
      </c>
      <c r="G45" s="323">
        <v>3</v>
      </c>
      <c r="H45" s="323">
        <v>228</v>
      </c>
      <c r="I45" s="323">
        <v>3</v>
      </c>
      <c r="J45" s="323">
        <v>228</v>
      </c>
    </row>
    <row r="46" spans="1:10" customFormat="1" hidden="1">
      <c r="A46" s="319"/>
      <c r="B46" s="323">
        <v>2</v>
      </c>
      <c r="C46" s="323">
        <v>16</v>
      </c>
      <c r="D46" s="323">
        <v>2</v>
      </c>
      <c r="E46" s="323">
        <v>8</v>
      </c>
      <c r="F46" s="343" t="s">
        <v>65</v>
      </c>
      <c r="G46" s="323">
        <v>18</v>
      </c>
      <c r="H46" s="323">
        <v>576</v>
      </c>
      <c r="I46" s="323">
        <v>10</v>
      </c>
      <c r="J46" s="323">
        <v>342</v>
      </c>
    </row>
    <row r="47" spans="1:10" customFormat="1" hidden="1">
      <c r="A47" s="319"/>
      <c r="B47" s="323">
        <v>0</v>
      </c>
      <c r="C47" s="323">
        <v>5</v>
      </c>
      <c r="D47" s="323">
        <v>0</v>
      </c>
      <c r="E47" s="323">
        <v>4</v>
      </c>
      <c r="F47" s="343" t="s">
        <v>66</v>
      </c>
      <c r="G47" s="323">
        <v>5</v>
      </c>
      <c r="H47" s="323">
        <v>10</v>
      </c>
      <c r="I47" s="323">
        <v>4</v>
      </c>
      <c r="J47" s="323">
        <v>8</v>
      </c>
    </row>
    <row r="48" spans="1:10" customFormat="1" hidden="1">
      <c r="A48" s="320" t="s">
        <v>17</v>
      </c>
      <c r="B48" s="321">
        <v>4</v>
      </c>
      <c r="C48" s="321">
        <v>27</v>
      </c>
      <c r="D48" s="321">
        <v>4</v>
      </c>
      <c r="E48" s="321">
        <v>15</v>
      </c>
      <c r="F48" s="343"/>
      <c r="G48" s="321">
        <v>29</v>
      </c>
      <c r="H48" s="321">
        <v>942</v>
      </c>
      <c r="I48" s="321">
        <v>17</v>
      </c>
      <c r="J48" s="321">
        <v>578</v>
      </c>
    </row>
    <row r="49" spans="1:11" customFormat="1" hidden="1">
      <c r="A49" s="399" t="s">
        <v>211</v>
      </c>
      <c r="B49" s="395" t="s">
        <v>229</v>
      </c>
      <c r="C49" s="395"/>
      <c r="D49" s="395" t="s">
        <v>230</v>
      </c>
      <c r="E49" s="395"/>
      <c r="F49" s="398" t="s">
        <v>63</v>
      </c>
      <c r="G49" s="395" t="s">
        <v>229</v>
      </c>
      <c r="H49" s="395"/>
      <c r="I49" s="395" t="s">
        <v>230</v>
      </c>
      <c r="J49" s="395"/>
    </row>
    <row r="50" spans="1:11" customFormat="1" hidden="1">
      <c r="A50" s="400"/>
      <c r="B50" s="344" t="s">
        <v>56</v>
      </c>
      <c r="C50" s="344" t="s">
        <v>57</v>
      </c>
      <c r="D50" s="344" t="s">
        <v>56</v>
      </c>
      <c r="E50" s="344" t="s">
        <v>57</v>
      </c>
      <c r="F50" s="398"/>
      <c r="G50" s="344" t="s">
        <v>17</v>
      </c>
      <c r="H50" s="345" t="s">
        <v>231</v>
      </c>
      <c r="I50" s="344" t="s">
        <v>17</v>
      </c>
      <c r="J50" s="345" t="s">
        <v>231</v>
      </c>
    </row>
    <row r="51" spans="1:11" customFormat="1" ht="38.25" hidden="1">
      <c r="A51" s="322"/>
      <c r="B51" s="323">
        <v>0</v>
      </c>
      <c r="C51" s="323">
        <v>1</v>
      </c>
      <c r="D51" s="323">
        <v>0</v>
      </c>
      <c r="E51" s="323">
        <v>1</v>
      </c>
      <c r="F51" s="343" t="s">
        <v>155</v>
      </c>
      <c r="G51" s="323">
        <v>1</v>
      </c>
      <c r="H51" s="323">
        <v>1</v>
      </c>
      <c r="I51" s="323">
        <v>1</v>
      </c>
      <c r="J51" s="323">
        <v>1</v>
      </c>
    </row>
    <row r="52" spans="1:11" customFormat="1" hidden="1">
      <c r="A52" s="319"/>
      <c r="B52" s="323">
        <v>0</v>
      </c>
      <c r="C52" s="323">
        <v>1</v>
      </c>
      <c r="D52" s="323">
        <v>0</v>
      </c>
      <c r="E52" s="323">
        <v>1</v>
      </c>
      <c r="F52" s="346" t="s">
        <v>109</v>
      </c>
      <c r="G52" s="323">
        <v>1</v>
      </c>
      <c r="H52" s="323">
        <v>2</v>
      </c>
      <c r="I52" s="323">
        <v>1</v>
      </c>
      <c r="J52" s="323">
        <v>2</v>
      </c>
    </row>
    <row r="53" spans="1:11" customFormat="1" hidden="1">
      <c r="A53" s="319"/>
      <c r="B53" s="323">
        <v>0</v>
      </c>
      <c r="C53" s="323">
        <v>3</v>
      </c>
      <c r="D53" s="323">
        <v>0</v>
      </c>
      <c r="E53" s="323">
        <v>2</v>
      </c>
      <c r="F53" s="346" t="s">
        <v>64</v>
      </c>
      <c r="G53" s="323">
        <v>3</v>
      </c>
      <c r="H53" s="323">
        <v>18</v>
      </c>
      <c r="I53" s="323">
        <v>2</v>
      </c>
      <c r="J53" s="323">
        <v>16</v>
      </c>
    </row>
    <row r="54" spans="1:11" customFormat="1" hidden="1">
      <c r="A54" s="319"/>
      <c r="B54" s="323">
        <v>2</v>
      </c>
      <c r="C54" s="323">
        <v>16</v>
      </c>
      <c r="D54" s="323">
        <v>1</v>
      </c>
      <c r="E54" s="323">
        <v>8</v>
      </c>
      <c r="F54" s="343" t="s">
        <v>65</v>
      </c>
      <c r="G54" s="323">
        <v>18</v>
      </c>
      <c r="H54" s="323">
        <v>461</v>
      </c>
      <c r="I54" s="323">
        <v>9</v>
      </c>
      <c r="J54" s="323">
        <v>142</v>
      </c>
    </row>
    <row r="55" spans="1:11" customFormat="1" hidden="1">
      <c r="A55" s="319"/>
      <c r="B55" s="323">
        <v>0</v>
      </c>
      <c r="C55" s="323">
        <v>1</v>
      </c>
      <c r="D55" s="323">
        <v>0</v>
      </c>
      <c r="E55" s="323">
        <v>1</v>
      </c>
      <c r="F55" s="343" t="s">
        <v>66</v>
      </c>
      <c r="G55" s="323">
        <v>1</v>
      </c>
      <c r="H55" s="323">
        <v>2</v>
      </c>
      <c r="I55" s="323">
        <v>1</v>
      </c>
      <c r="J55" s="323">
        <v>2</v>
      </c>
    </row>
    <row r="56" spans="1:11" customFormat="1" hidden="1">
      <c r="A56" s="320" t="s">
        <v>17</v>
      </c>
      <c r="B56" s="321">
        <v>2</v>
      </c>
      <c r="C56" s="321">
        <v>22</v>
      </c>
      <c r="D56" s="321">
        <v>1</v>
      </c>
      <c r="E56" s="321">
        <v>13</v>
      </c>
      <c r="F56" s="343"/>
      <c r="G56" s="321">
        <v>24</v>
      </c>
      <c r="H56" s="321">
        <v>484</v>
      </c>
      <c r="I56" s="321">
        <v>14</v>
      </c>
      <c r="J56" s="321">
        <v>163</v>
      </c>
    </row>
    <row r="57" spans="1:11" customFormat="1" hidden="1">
      <c r="A57" s="396" t="s">
        <v>212</v>
      </c>
      <c r="B57" s="395" t="s">
        <v>229</v>
      </c>
      <c r="C57" s="395"/>
      <c r="D57" s="395" t="s">
        <v>230</v>
      </c>
      <c r="E57" s="395"/>
      <c r="F57" s="398" t="s">
        <v>63</v>
      </c>
      <c r="G57" s="395" t="s">
        <v>229</v>
      </c>
      <c r="H57" s="395"/>
      <c r="I57" s="395" t="s">
        <v>230</v>
      </c>
      <c r="J57" s="395"/>
    </row>
    <row r="58" spans="1:11" customFormat="1" hidden="1">
      <c r="A58" s="397"/>
      <c r="B58" s="344" t="s">
        <v>56</v>
      </c>
      <c r="C58" s="344" t="s">
        <v>57</v>
      </c>
      <c r="D58" s="344" t="s">
        <v>56</v>
      </c>
      <c r="E58" s="344" t="s">
        <v>57</v>
      </c>
      <c r="F58" s="398"/>
      <c r="G58" s="344" t="s">
        <v>17</v>
      </c>
      <c r="H58" s="345" t="s">
        <v>231</v>
      </c>
      <c r="I58" s="344" t="s">
        <v>17</v>
      </c>
      <c r="J58" s="345" t="s">
        <v>231</v>
      </c>
    </row>
    <row r="59" spans="1:11" customFormat="1" hidden="1">
      <c r="A59" s="319"/>
      <c r="B59" s="347">
        <v>1</v>
      </c>
      <c r="C59" s="347">
        <v>1</v>
      </c>
      <c r="D59" s="347">
        <v>0</v>
      </c>
      <c r="E59" s="347">
        <v>1</v>
      </c>
      <c r="F59" s="348" t="s">
        <v>64</v>
      </c>
      <c r="G59" s="347">
        <v>2</v>
      </c>
      <c r="H59" s="347">
        <v>118</v>
      </c>
      <c r="I59" s="347">
        <v>1</v>
      </c>
      <c r="J59" s="347">
        <v>8</v>
      </c>
    </row>
    <row r="60" spans="1:11" customFormat="1" hidden="1">
      <c r="A60" s="319"/>
      <c r="B60" s="347">
        <v>0</v>
      </c>
      <c r="C60" s="347">
        <v>14</v>
      </c>
      <c r="D60" s="347">
        <v>0</v>
      </c>
      <c r="E60" s="347">
        <v>1</v>
      </c>
      <c r="F60" s="348" t="s">
        <v>65</v>
      </c>
      <c r="G60" s="347">
        <v>14</v>
      </c>
      <c r="H60" s="347">
        <v>368</v>
      </c>
      <c r="I60" s="347">
        <v>1</v>
      </c>
      <c r="J60" s="347">
        <v>12</v>
      </c>
    </row>
    <row r="61" spans="1:11" customFormat="1" hidden="1">
      <c r="A61" s="320" t="s">
        <v>17</v>
      </c>
      <c r="B61" s="349">
        <v>1</v>
      </c>
      <c r="C61" s="349">
        <v>15</v>
      </c>
      <c r="D61" s="349">
        <v>0</v>
      </c>
      <c r="E61" s="349">
        <v>2</v>
      </c>
      <c r="F61" s="350"/>
      <c r="G61" s="349">
        <v>16</v>
      </c>
      <c r="H61" s="349">
        <v>486</v>
      </c>
      <c r="I61" s="349">
        <v>2</v>
      </c>
      <c r="J61" s="349">
        <v>20</v>
      </c>
    </row>
    <row r="62" spans="1:11" customFormat="1">
      <c r="A62" s="322" t="s">
        <v>232</v>
      </c>
      <c r="B62" s="321">
        <f>SUM(B13,B20,B25,B30,B35,B40)</f>
        <v>54</v>
      </c>
      <c r="C62" s="321">
        <f>SUM(C13,C20,C25,C30,C35,C40)</f>
        <v>27</v>
      </c>
      <c r="D62" s="321">
        <f>SUM(D13,D20,D25,D30,D35,D40)</f>
        <v>43</v>
      </c>
      <c r="E62" s="321">
        <f>SUM(E13,E20,E25,E30,E35,E40)</f>
        <v>25</v>
      </c>
      <c r="F62" s="321"/>
      <c r="G62" s="321">
        <f>SUM(G13,G20,G25,G30,G35,G40)</f>
        <v>73</v>
      </c>
      <c r="H62" s="321">
        <f>SUM(H13,H20,H25,H30,H35,H40)</f>
        <v>4150</v>
      </c>
      <c r="I62" s="321">
        <f>SUM(I13,I20,I25,I30,I35,I40)</f>
        <v>68</v>
      </c>
      <c r="J62" s="321">
        <f>SUM(J13,J20,J25,J30,J35,J40)</f>
        <v>3412</v>
      </c>
    </row>
    <row r="63" spans="1:11" customFormat="1">
      <c r="A63" s="54" t="s">
        <v>666</v>
      </c>
      <c r="B63" s="54"/>
      <c r="C63" s="54"/>
      <c r="D63" s="54"/>
      <c r="E63" s="54"/>
      <c r="F63" s="54"/>
      <c r="G63" s="54"/>
      <c r="H63" s="54"/>
      <c r="I63" s="54"/>
      <c r="J63" s="54"/>
      <c r="K63" s="54"/>
    </row>
    <row r="64" spans="1:11">
      <c r="A64" s="9" t="s">
        <v>667</v>
      </c>
    </row>
    <row r="66" spans="2:10">
      <c r="B66" s="288"/>
      <c r="C66" s="288"/>
      <c r="D66" s="288"/>
      <c r="E66" s="288"/>
      <c r="F66" s="288"/>
      <c r="G66" s="288"/>
      <c r="H66" s="288"/>
      <c r="I66" s="288"/>
      <c r="J66" s="288"/>
    </row>
  </sheetData>
  <mergeCells count="60">
    <mergeCell ref="I9:J9"/>
    <mergeCell ref="I26:J26"/>
    <mergeCell ref="G9:H9"/>
    <mergeCell ref="A14:A15"/>
    <mergeCell ref="A8:F8"/>
    <mergeCell ref="A9:A10"/>
    <mergeCell ref="B9:C9"/>
    <mergeCell ref="D9:E9"/>
    <mergeCell ref="F9:F10"/>
    <mergeCell ref="B14:C14"/>
    <mergeCell ref="D14:E14"/>
    <mergeCell ref="F14:F15"/>
    <mergeCell ref="G14:H14"/>
    <mergeCell ref="A21:A22"/>
    <mergeCell ref="B21:C21"/>
    <mergeCell ref="D21:E21"/>
    <mergeCell ref="F21:F22"/>
    <mergeCell ref="G21:H21"/>
    <mergeCell ref="A26:A27"/>
    <mergeCell ref="B26:C26"/>
    <mergeCell ref="D26:E26"/>
    <mergeCell ref="F26:F27"/>
    <mergeCell ref="G26:H26"/>
    <mergeCell ref="I31:J31"/>
    <mergeCell ref="A36:A37"/>
    <mergeCell ref="B36:C36"/>
    <mergeCell ref="D36:E36"/>
    <mergeCell ref="F36:F37"/>
    <mergeCell ref="G36:H36"/>
    <mergeCell ref="I36:J36"/>
    <mergeCell ref="A31:A32"/>
    <mergeCell ref="B31:C31"/>
    <mergeCell ref="D31:E31"/>
    <mergeCell ref="F31:F32"/>
    <mergeCell ref="G31:H31"/>
    <mergeCell ref="A5:J5"/>
    <mergeCell ref="A4:J4"/>
    <mergeCell ref="A3:J3"/>
    <mergeCell ref="A2:J2"/>
    <mergeCell ref="L7:N7"/>
    <mergeCell ref="J7:K7"/>
    <mergeCell ref="A6:J6"/>
    <mergeCell ref="I41:J41"/>
    <mergeCell ref="A49:A50"/>
    <mergeCell ref="B49:C49"/>
    <mergeCell ref="D49:E49"/>
    <mergeCell ref="F49:F50"/>
    <mergeCell ref="G49:H49"/>
    <mergeCell ref="I49:J49"/>
    <mergeCell ref="A41:A42"/>
    <mergeCell ref="B41:C41"/>
    <mergeCell ref="D41:E41"/>
    <mergeCell ref="F41:F42"/>
    <mergeCell ref="G41:H41"/>
    <mergeCell ref="I57:J57"/>
    <mergeCell ref="A57:A58"/>
    <mergeCell ref="B57:C57"/>
    <mergeCell ref="D57:E57"/>
    <mergeCell ref="F57:F58"/>
    <mergeCell ref="G57:H57"/>
  </mergeCells>
  <printOptions horizontalCentered="1" verticalCentered="1"/>
  <pageMargins left="0.70866141732283472" right="0.70866141732283472" top="0.35433070866141736" bottom="0.74803149606299213" header="0.31496062992125984" footer="0.31496062992125984"/>
  <pageSetup scale="76" orientation="landscape" r:id="rId1"/>
  <colBreaks count="1" manualBreakCount="1">
    <brk id="10"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5:P1012"/>
  <sheetViews>
    <sheetView showGridLines="0" view="pageBreakPreview" zoomScaleNormal="115" zoomScaleSheetLayoutView="100" workbookViewId="0">
      <selection activeCell="A5" sqref="A5:F5"/>
    </sheetView>
  </sheetViews>
  <sheetFormatPr baseColWidth="10" defaultColWidth="16.83203125" defaultRowHeight="15" customHeight="1"/>
  <cols>
    <col min="1" max="1" width="14.1640625" style="114" customWidth="1"/>
    <col min="2" max="2" width="9.5" style="114" customWidth="1"/>
    <col min="3" max="3" width="9.6640625" style="114" customWidth="1"/>
    <col min="4" max="4" width="13.5" style="114" customWidth="1"/>
    <col min="5" max="5" width="16.5" style="114" customWidth="1"/>
    <col min="6" max="6" width="64.6640625" style="114" customWidth="1"/>
    <col min="7" max="11" width="11.6640625" style="114" customWidth="1"/>
    <col min="12" max="12" width="34.6640625" style="114" customWidth="1"/>
    <col min="13" max="26" width="11.6640625" style="114" customWidth="1"/>
    <col min="27" max="16384" width="16.83203125" style="114"/>
  </cols>
  <sheetData>
    <row r="5" spans="1:6" ht="26.25">
      <c r="A5" s="551"/>
      <c r="B5" s="552"/>
      <c r="C5" s="552"/>
      <c r="D5" s="552"/>
      <c r="E5" s="552"/>
      <c r="F5" s="552"/>
    </row>
    <row r="6" spans="1:6" ht="15.75">
      <c r="A6" s="560"/>
      <c r="B6" s="560"/>
      <c r="C6" s="560"/>
      <c r="D6" s="560"/>
      <c r="E6" s="560"/>
      <c r="F6" s="560"/>
    </row>
    <row r="7" spans="1:6">
      <c r="A7" s="564" t="s">
        <v>48</v>
      </c>
      <c r="B7" s="564"/>
      <c r="C7" s="564"/>
      <c r="D7" s="564"/>
      <c r="E7" s="564"/>
      <c r="F7" s="564"/>
    </row>
    <row r="8" spans="1:6">
      <c r="A8" s="564" t="s">
        <v>51</v>
      </c>
      <c r="B8" s="564"/>
      <c r="C8" s="564"/>
      <c r="D8" s="564"/>
      <c r="E8" s="564"/>
      <c r="F8" s="564"/>
    </row>
    <row r="9" spans="1:6">
      <c r="A9" s="570" t="s">
        <v>203</v>
      </c>
      <c r="B9" s="570"/>
      <c r="C9" s="570"/>
      <c r="D9" s="570"/>
      <c r="E9" s="570"/>
      <c r="F9" s="570"/>
    </row>
    <row r="10" spans="1:6" ht="18.600000000000001" customHeight="1">
      <c r="A10" s="553" t="s">
        <v>659</v>
      </c>
      <c r="B10" s="553"/>
      <c r="C10" s="553"/>
      <c r="D10" s="553"/>
      <c r="E10" s="553"/>
      <c r="F10" s="553"/>
    </row>
    <row r="11" spans="1:6" ht="19.899999999999999" customHeight="1">
      <c r="A11" s="554"/>
      <c r="B11" s="554"/>
      <c r="C11" s="554"/>
      <c r="D11" s="554"/>
      <c r="E11" s="554"/>
      <c r="F11" s="554"/>
    </row>
    <row r="12" spans="1:6" ht="195.75" customHeight="1">
      <c r="A12" s="555" t="s">
        <v>650</v>
      </c>
      <c r="B12" s="556"/>
      <c r="C12" s="556"/>
      <c r="D12" s="556"/>
      <c r="E12" s="556"/>
      <c r="F12" s="556"/>
    </row>
    <row r="13" spans="1:6">
      <c r="A13" s="127"/>
      <c r="B13" s="128"/>
      <c r="C13" s="128"/>
      <c r="D13" s="128"/>
      <c r="E13" s="128"/>
      <c r="F13" s="128"/>
    </row>
    <row r="14" spans="1:6">
      <c r="A14" s="127"/>
      <c r="B14" s="128"/>
      <c r="C14" s="128"/>
      <c r="D14" s="128"/>
      <c r="E14" s="128"/>
      <c r="F14" s="128"/>
    </row>
    <row r="15" spans="1:6" ht="14.25" customHeight="1">
      <c r="A15" s="557" t="s">
        <v>178</v>
      </c>
      <c r="B15" s="558"/>
      <c r="C15" s="558"/>
      <c r="D15" s="558"/>
      <c r="E15" s="558"/>
      <c r="F15" s="559"/>
    </row>
    <row r="16" spans="1:6" ht="14.25" customHeight="1">
      <c r="A16" s="557" t="s">
        <v>659</v>
      </c>
      <c r="B16" s="559"/>
      <c r="C16" s="559"/>
      <c r="D16" s="559"/>
      <c r="E16" s="559"/>
      <c r="F16" s="559"/>
    </row>
    <row r="17" spans="1:10" ht="14.25" customHeight="1">
      <c r="A17" s="557" t="s">
        <v>179</v>
      </c>
      <c r="B17" s="569"/>
      <c r="C17" s="569"/>
      <c r="D17" s="569"/>
      <c r="E17" s="569"/>
      <c r="F17" s="569"/>
    </row>
    <row r="18" spans="1:10" ht="14.25" customHeight="1" thickBot="1">
      <c r="A18" s="131"/>
      <c r="B18" s="132"/>
      <c r="C18" s="132"/>
      <c r="D18" s="132"/>
      <c r="E18" s="132"/>
      <c r="F18" s="132"/>
    </row>
    <row r="19" spans="1:10" s="130" customFormat="1" ht="24.75" customHeight="1" thickBot="1">
      <c r="A19" s="563" t="s">
        <v>180</v>
      </c>
      <c r="B19" s="563"/>
      <c r="C19" s="563"/>
      <c r="D19" s="563"/>
      <c r="E19" s="563"/>
      <c r="F19" s="166" t="s">
        <v>181</v>
      </c>
    </row>
    <row r="20" spans="1:10" s="130" customFormat="1" ht="24.75" customHeight="1" thickBot="1">
      <c r="A20" s="562">
        <f>'Egresados X Acción de Capacit'!D68</f>
        <v>44</v>
      </c>
      <c r="B20" s="562"/>
      <c r="C20" s="562"/>
      <c r="D20" s="562"/>
      <c r="E20" s="562"/>
      <c r="F20" s="129">
        <f>'Egresados X Acción de Capacit'!F68</f>
        <v>688</v>
      </c>
    </row>
    <row r="21" spans="1:10" ht="15" customHeight="1">
      <c r="A21" s="567" t="s">
        <v>182</v>
      </c>
      <c r="B21" s="559"/>
      <c r="C21" s="559"/>
      <c r="D21" s="559"/>
      <c r="E21" s="559"/>
      <c r="F21" s="559"/>
    </row>
    <row r="22" spans="1:10" ht="14.25" customHeight="1"/>
    <row r="23" spans="1:10" ht="14.25" customHeight="1"/>
    <row r="24" spans="1:10" ht="14.25" customHeight="1"/>
    <row r="25" spans="1:10" ht="14.25" customHeight="1"/>
    <row r="26" spans="1:10" ht="14.25" customHeight="1">
      <c r="I26" s="115" t="s">
        <v>180</v>
      </c>
      <c r="J26" s="116">
        <f>A20</f>
        <v>44</v>
      </c>
    </row>
    <row r="27" spans="1:10" ht="14.25" customHeight="1">
      <c r="C27" s="119"/>
      <c r="I27" s="117" t="s">
        <v>181</v>
      </c>
      <c r="J27" s="118">
        <f>+F20</f>
        <v>688</v>
      </c>
    </row>
    <row r="28" spans="1:10" ht="14.25" customHeight="1">
      <c r="C28" s="119"/>
      <c r="I28" s="289"/>
      <c r="J28" s="289"/>
    </row>
    <row r="29" spans="1:10" ht="14.25" customHeight="1">
      <c r="I29" s="261"/>
      <c r="J29" s="261"/>
    </row>
    <row r="30" spans="1:10" ht="14.25" customHeight="1"/>
    <row r="31" spans="1:10" ht="42" customHeight="1">
      <c r="I31" s="261"/>
      <c r="J31" s="261"/>
    </row>
    <row r="32" spans="1:10" ht="14.25" customHeight="1"/>
    <row r="33" spans="1:16" ht="14.25" customHeight="1"/>
    <row r="34" spans="1:16" ht="14.25" customHeight="1"/>
    <row r="35" spans="1:16" ht="14.25" customHeight="1"/>
    <row r="36" spans="1:16" ht="14.25" customHeight="1"/>
    <row r="37" spans="1:16" ht="14.25" customHeight="1"/>
    <row r="38" spans="1:16" ht="14.25" customHeight="1"/>
    <row r="39" spans="1:16" ht="14.25" customHeight="1">
      <c r="A39" s="568"/>
      <c r="B39" s="568"/>
      <c r="C39" s="558"/>
      <c r="D39" s="558"/>
      <c r="E39" s="558"/>
      <c r="F39" s="558"/>
    </row>
    <row r="40" spans="1:16" ht="14.25" customHeight="1">
      <c r="A40" s="558"/>
      <c r="B40" s="120"/>
      <c r="C40" s="120"/>
      <c r="D40" s="120"/>
      <c r="E40" s="120"/>
      <c r="F40" s="120"/>
    </row>
    <row r="41" spans="1:16" ht="14.25" customHeight="1">
      <c r="A41" s="558"/>
    </row>
    <row r="42" spans="1:16" ht="14.25" customHeight="1">
      <c r="C42" s="121"/>
      <c r="D42" s="122"/>
      <c r="F42" s="121"/>
    </row>
    <row r="43" spans="1:16" ht="14.25" customHeight="1">
      <c r="L43" s="565"/>
      <c r="M43" s="559"/>
      <c r="N43" s="565"/>
      <c r="O43" s="559"/>
      <c r="P43" s="559"/>
    </row>
    <row r="44" spans="1:16" ht="14.25" customHeight="1">
      <c r="L44" s="123"/>
      <c r="M44" s="124"/>
      <c r="N44" s="123"/>
      <c r="O44" s="566"/>
      <c r="P44" s="558"/>
    </row>
    <row r="45" spans="1:16" ht="14.25" customHeight="1">
      <c r="L45" s="123"/>
      <c r="M45" s="124"/>
      <c r="N45" s="123"/>
      <c r="O45" s="125"/>
      <c r="P45" s="123"/>
    </row>
    <row r="46" spans="1:16" ht="14.25" customHeight="1">
      <c r="L46" s="126"/>
      <c r="M46" s="126"/>
      <c r="N46" s="126"/>
      <c r="O46" s="126"/>
      <c r="P46" s="126"/>
    </row>
    <row r="47" spans="1:16" ht="14.25" customHeight="1">
      <c r="L47" s="561"/>
      <c r="M47" s="558"/>
      <c r="N47" s="558"/>
      <c r="O47" s="558"/>
      <c r="P47" s="558"/>
    </row>
    <row r="48" spans="1:16"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mergeCells count="20">
    <mergeCell ref="L47:P47"/>
    <mergeCell ref="A20:E20"/>
    <mergeCell ref="A19:E19"/>
    <mergeCell ref="A8:F8"/>
    <mergeCell ref="A7:F7"/>
    <mergeCell ref="N43:P43"/>
    <mergeCell ref="O44:P44"/>
    <mergeCell ref="A21:F21"/>
    <mergeCell ref="A39:A41"/>
    <mergeCell ref="B39:F39"/>
    <mergeCell ref="L43:M43"/>
    <mergeCell ref="A16:F16"/>
    <mergeCell ref="A17:F17"/>
    <mergeCell ref="A9:F9"/>
    <mergeCell ref="A5:F5"/>
    <mergeCell ref="A10:F10"/>
    <mergeCell ref="A11:F11"/>
    <mergeCell ref="A12:F12"/>
    <mergeCell ref="A15:F15"/>
    <mergeCell ref="A6:F6"/>
  </mergeCells>
  <pageMargins left="0.70866141732283472" right="0.70866141732283472" top="0.74803149606299213" bottom="0.74803149606299213" header="0" footer="0"/>
  <pageSetup scale="78" fitToHeight="0" orientation="portrait" r:id="rId1"/>
  <rowBreaks count="1" manualBreakCount="1">
    <brk id="45"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tabColor rgb="FF92D050"/>
  </sheetPr>
  <dimension ref="A4:AE66"/>
  <sheetViews>
    <sheetView showGridLines="0" view="pageBreakPreview" zoomScale="85" zoomScaleNormal="85" zoomScaleSheetLayoutView="85" workbookViewId="0">
      <selection activeCell="A8" sqref="A8:S8"/>
    </sheetView>
  </sheetViews>
  <sheetFormatPr baseColWidth="10" defaultRowHeight="15"/>
  <cols>
    <col min="1" max="1" width="17.5" style="16" customWidth="1"/>
    <col min="2" max="3" width="6.1640625" style="16" customWidth="1"/>
    <col min="4" max="5" width="7.5" style="16" customWidth="1"/>
    <col min="6" max="6" width="8" style="16" customWidth="1"/>
    <col min="7" max="7" width="9.33203125" style="16" customWidth="1"/>
    <col min="8" max="9" width="6.6640625" style="16" customWidth="1"/>
    <col min="10" max="10" width="6.1640625" style="16" customWidth="1"/>
    <col min="11" max="11" width="7.83203125" style="16" customWidth="1"/>
    <col min="12" max="12" width="9.6640625" style="16" customWidth="1"/>
    <col min="13" max="14" width="6.1640625" style="16" customWidth="1"/>
    <col min="15" max="15" width="7" style="16" customWidth="1"/>
    <col min="16" max="16" width="15" style="16" customWidth="1"/>
    <col min="17" max="17" width="17.6640625" style="16" customWidth="1"/>
    <col min="18" max="18" width="10.1640625" style="16" customWidth="1"/>
    <col min="19" max="19" width="13.1640625" style="16" customWidth="1"/>
    <col min="20" max="20" width="5.83203125" style="16" customWidth="1"/>
    <col min="21" max="21" width="15.1640625" style="16" customWidth="1"/>
    <col min="22" max="24" width="13.33203125" style="16" customWidth="1"/>
    <col min="25" max="25" width="16.33203125" style="16" customWidth="1"/>
    <col min="26" max="28" width="13.33203125" style="16" customWidth="1"/>
    <col min="29" max="29" width="20" style="16" customWidth="1"/>
    <col min="30" max="30" width="20.83203125" style="16" customWidth="1"/>
    <col min="31" max="31" width="18.6640625" style="16" customWidth="1"/>
    <col min="32" max="257" width="12" style="16"/>
    <col min="258" max="258" width="17.5" style="16" customWidth="1"/>
    <col min="259" max="259" width="7.1640625" style="16" customWidth="1"/>
    <col min="260" max="260" width="7.5" style="16" customWidth="1"/>
    <col min="261" max="261" width="5.83203125" style="16" customWidth="1"/>
    <col min="262" max="262" width="5" style="16" customWidth="1"/>
    <col min="263" max="263" width="7.1640625" style="16" customWidth="1"/>
    <col min="264" max="264" width="6.6640625" style="16" customWidth="1"/>
    <col min="265" max="265" width="7.1640625" style="16" customWidth="1"/>
    <col min="266" max="266" width="6.5" style="16" customWidth="1"/>
    <col min="267" max="267" width="6.1640625" style="16" customWidth="1"/>
    <col min="268" max="269" width="7.83203125" style="16" customWidth="1"/>
    <col min="270" max="270" width="8.83203125" style="16" customWidth="1"/>
    <col min="271" max="271" width="8" style="16" customWidth="1"/>
    <col min="272" max="272" width="16" style="16" customWidth="1"/>
    <col min="273" max="273" width="25.33203125" style="16" customWidth="1"/>
    <col min="274" max="274" width="15.5" style="16" customWidth="1"/>
    <col min="275" max="275" width="21.6640625" style="16" customWidth="1"/>
    <col min="276" max="276" width="5.83203125" style="16" customWidth="1"/>
    <col min="277" max="277" width="15.1640625" style="16" customWidth="1"/>
    <col min="278" max="280" width="13.33203125" style="16" customWidth="1"/>
    <col min="281" max="281" width="16.33203125" style="16" customWidth="1"/>
    <col min="282" max="284" width="13.33203125" style="16" customWidth="1"/>
    <col min="285" max="285" width="20" style="16" customWidth="1"/>
    <col min="286" max="286" width="20.83203125" style="16" customWidth="1"/>
    <col min="287" max="287" width="18.6640625" style="16" customWidth="1"/>
    <col min="288" max="513" width="12" style="16"/>
    <col min="514" max="514" width="17.5" style="16" customWidth="1"/>
    <col min="515" max="515" width="7.1640625" style="16" customWidth="1"/>
    <col min="516" max="516" width="7.5" style="16" customWidth="1"/>
    <col min="517" max="517" width="5.83203125" style="16" customWidth="1"/>
    <col min="518" max="518" width="5" style="16" customWidth="1"/>
    <col min="519" max="519" width="7.1640625" style="16" customWidth="1"/>
    <col min="520" max="520" width="6.6640625" style="16" customWidth="1"/>
    <col min="521" max="521" width="7.1640625" style="16" customWidth="1"/>
    <col min="522" max="522" width="6.5" style="16" customWidth="1"/>
    <col min="523" max="523" width="6.1640625" style="16" customWidth="1"/>
    <col min="524" max="525" width="7.83203125" style="16" customWidth="1"/>
    <col min="526" max="526" width="8.83203125" style="16" customWidth="1"/>
    <col min="527" max="527" width="8" style="16" customWidth="1"/>
    <col min="528" max="528" width="16" style="16" customWidth="1"/>
    <col min="529" max="529" width="25.33203125" style="16" customWidth="1"/>
    <col min="530" max="530" width="15.5" style="16" customWidth="1"/>
    <col min="531" max="531" width="21.6640625" style="16" customWidth="1"/>
    <col min="532" max="532" width="5.83203125" style="16" customWidth="1"/>
    <col min="533" max="533" width="15.1640625" style="16" customWidth="1"/>
    <col min="534" max="536" width="13.33203125" style="16" customWidth="1"/>
    <col min="537" max="537" width="16.33203125" style="16" customWidth="1"/>
    <col min="538" max="540" width="13.33203125" style="16" customWidth="1"/>
    <col min="541" max="541" width="20" style="16" customWidth="1"/>
    <col min="542" max="542" width="20.83203125" style="16" customWidth="1"/>
    <col min="543" max="543" width="18.6640625" style="16" customWidth="1"/>
    <col min="544" max="769" width="12" style="16"/>
    <col min="770" max="770" width="17.5" style="16" customWidth="1"/>
    <col min="771" max="771" width="7.1640625" style="16" customWidth="1"/>
    <col min="772" max="772" width="7.5" style="16" customWidth="1"/>
    <col min="773" max="773" width="5.83203125" style="16" customWidth="1"/>
    <col min="774" max="774" width="5" style="16" customWidth="1"/>
    <col min="775" max="775" width="7.1640625" style="16" customWidth="1"/>
    <col min="776" max="776" width="6.6640625" style="16" customWidth="1"/>
    <col min="777" max="777" width="7.1640625" style="16" customWidth="1"/>
    <col min="778" max="778" width="6.5" style="16" customWidth="1"/>
    <col min="779" max="779" width="6.1640625" style="16" customWidth="1"/>
    <col min="780" max="781" width="7.83203125" style="16" customWidth="1"/>
    <col min="782" max="782" width="8.83203125" style="16" customWidth="1"/>
    <col min="783" max="783" width="8" style="16" customWidth="1"/>
    <col min="784" max="784" width="16" style="16" customWidth="1"/>
    <col min="785" max="785" width="25.33203125" style="16" customWidth="1"/>
    <col min="786" max="786" width="15.5" style="16" customWidth="1"/>
    <col min="787" max="787" width="21.6640625" style="16" customWidth="1"/>
    <col min="788" max="788" width="5.83203125" style="16" customWidth="1"/>
    <col min="789" max="789" width="15.1640625" style="16" customWidth="1"/>
    <col min="790" max="792" width="13.33203125" style="16" customWidth="1"/>
    <col min="793" max="793" width="16.33203125" style="16" customWidth="1"/>
    <col min="794" max="796" width="13.33203125" style="16" customWidth="1"/>
    <col min="797" max="797" width="20" style="16" customWidth="1"/>
    <col min="798" max="798" width="20.83203125" style="16" customWidth="1"/>
    <col min="799" max="799" width="18.6640625" style="16" customWidth="1"/>
    <col min="800" max="1025" width="12" style="16"/>
    <col min="1026" max="1026" width="17.5" style="16" customWidth="1"/>
    <col min="1027" max="1027" width="7.1640625" style="16" customWidth="1"/>
    <col min="1028" max="1028" width="7.5" style="16" customWidth="1"/>
    <col min="1029" max="1029" width="5.83203125" style="16" customWidth="1"/>
    <col min="1030" max="1030" width="5" style="16" customWidth="1"/>
    <col min="1031" max="1031" width="7.1640625" style="16" customWidth="1"/>
    <col min="1032" max="1032" width="6.6640625" style="16" customWidth="1"/>
    <col min="1033" max="1033" width="7.1640625" style="16" customWidth="1"/>
    <col min="1034" max="1034" width="6.5" style="16" customWidth="1"/>
    <col min="1035" max="1035" width="6.1640625" style="16" customWidth="1"/>
    <col min="1036" max="1037" width="7.83203125" style="16" customWidth="1"/>
    <col min="1038" max="1038" width="8.83203125" style="16" customWidth="1"/>
    <col min="1039" max="1039" width="8" style="16" customWidth="1"/>
    <col min="1040" max="1040" width="16" style="16" customWidth="1"/>
    <col min="1041" max="1041" width="25.33203125" style="16" customWidth="1"/>
    <col min="1042" max="1042" width="15.5" style="16" customWidth="1"/>
    <col min="1043" max="1043" width="21.6640625" style="16" customWidth="1"/>
    <col min="1044" max="1044" width="5.83203125" style="16" customWidth="1"/>
    <col min="1045" max="1045" width="15.1640625" style="16" customWidth="1"/>
    <col min="1046" max="1048" width="13.33203125" style="16" customWidth="1"/>
    <col min="1049" max="1049" width="16.33203125" style="16" customWidth="1"/>
    <col min="1050" max="1052" width="13.33203125" style="16" customWidth="1"/>
    <col min="1053" max="1053" width="20" style="16" customWidth="1"/>
    <col min="1054" max="1054" width="20.83203125" style="16" customWidth="1"/>
    <col min="1055" max="1055" width="18.6640625" style="16" customWidth="1"/>
    <col min="1056" max="1281" width="12" style="16"/>
    <col min="1282" max="1282" width="17.5" style="16" customWidth="1"/>
    <col min="1283" max="1283" width="7.1640625" style="16" customWidth="1"/>
    <col min="1284" max="1284" width="7.5" style="16" customWidth="1"/>
    <col min="1285" max="1285" width="5.83203125" style="16" customWidth="1"/>
    <col min="1286" max="1286" width="5" style="16" customWidth="1"/>
    <col min="1287" max="1287" width="7.1640625" style="16" customWidth="1"/>
    <col min="1288" max="1288" width="6.6640625" style="16" customWidth="1"/>
    <col min="1289" max="1289" width="7.1640625" style="16" customWidth="1"/>
    <col min="1290" max="1290" width="6.5" style="16" customWidth="1"/>
    <col min="1291" max="1291" width="6.1640625" style="16" customWidth="1"/>
    <col min="1292" max="1293" width="7.83203125" style="16" customWidth="1"/>
    <col min="1294" max="1294" width="8.83203125" style="16" customWidth="1"/>
    <col min="1295" max="1295" width="8" style="16" customWidth="1"/>
    <col min="1296" max="1296" width="16" style="16" customWidth="1"/>
    <col min="1297" max="1297" width="25.33203125" style="16" customWidth="1"/>
    <col min="1298" max="1298" width="15.5" style="16" customWidth="1"/>
    <col min="1299" max="1299" width="21.6640625" style="16" customWidth="1"/>
    <col min="1300" max="1300" width="5.83203125" style="16" customWidth="1"/>
    <col min="1301" max="1301" width="15.1640625" style="16" customWidth="1"/>
    <col min="1302" max="1304" width="13.33203125" style="16" customWidth="1"/>
    <col min="1305" max="1305" width="16.33203125" style="16" customWidth="1"/>
    <col min="1306" max="1308" width="13.33203125" style="16" customWidth="1"/>
    <col min="1309" max="1309" width="20" style="16" customWidth="1"/>
    <col min="1310" max="1310" width="20.83203125" style="16" customWidth="1"/>
    <col min="1311" max="1311" width="18.6640625" style="16" customWidth="1"/>
    <col min="1312" max="1537" width="12" style="16"/>
    <col min="1538" max="1538" width="17.5" style="16" customWidth="1"/>
    <col min="1539" max="1539" width="7.1640625" style="16" customWidth="1"/>
    <col min="1540" max="1540" width="7.5" style="16" customWidth="1"/>
    <col min="1541" max="1541" width="5.83203125" style="16" customWidth="1"/>
    <col min="1542" max="1542" width="5" style="16" customWidth="1"/>
    <col min="1543" max="1543" width="7.1640625" style="16" customWidth="1"/>
    <col min="1544" max="1544" width="6.6640625" style="16" customWidth="1"/>
    <col min="1545" max="1545" width="7.1640625" style="16" customWidth="1"/>
    <col min="1546" max="1546" width="6.5" style="16" customWidth="1"/>
    <col min="1547" max="1547" width="6.1640625" style="16" customWidth="1"/>
    <col min="1548" max="1549" width="7.83203125" style="16" customWidth="1"/>
    <col min="1550" max="1550" width="8.83203125" style="16" customWidth="1"/>
    <col min="1551" max="1551" width="8" style="16" customWidth="1"/>
    <col min="1552" max="1552" width="16" style="16" customWidth="1"/>
    <col min="1553" max="1553" width="25.33203125" style="16" customWidth="1"/>
    <col min="1554" max="1554" width="15.5" style="16" customWidth="1"/>
    <col min="1555" max="1555" width="21.6640625" style="16" customWidth="1"/>
    <col min="1556" max="1556" width="5.83203125" style="16" customWidth="1"/>
    <col min="1557" max="1557" width="15.1640625" style="16" customWidth="1"/>
    <col min="1558" max="1560" width="13.33203125" style="16" customWidth="1"/>
    <col min="1561" max="1561" width="16.33203125" style="16" customWidth="1"/>
    <col min="1562" max="1564" width="13.33203125" style="16" customWidth="1"/>
    <col min="1565" max="1565" width="20" style="16" customWidth="1"/>
    <col min="1566" max="1566" width="20.83203125" style="16" customWidth="1"/>
    <col min="1567" max="1567" width="18.6640625" style="16" customWidth="1"/>
    <col min="1568" max="1793" width="12" style="16"/>
    <col min="1794" max="1794" width="17.5" style="16" customWidth="1"/>
    <col min="1795" max="1795" width="7.1640625" style="16" customWidth="1"/>
    <col min="1796" max="1796" width="7.5" style="16" customWidth="1"/>
    <col min="1797" max="1797" width="5.83203125" style="16" customWidth="1"/>
    <col min="1798" max="1798" width="5" style="16" customWidth="1"/>
    <col min="1799" max="1799" width="7.1640625" style="16" customWidth="1"/>
    <col min="1800" max="1800" width="6.6640625" style="16" customWidth="1"/>
    <col min="1801" max="1801" width="7.1640625" style="16" customWidth="1"/>
    <col min="1802" max="1802" width="6.5" style="16" customWidth="1"/>
    <col min="1803" max="1803" width="6.1640625" style="16" customWidth="1"/>
    <col min="1804" max="1805" width="7.83203125" style="16" customWidth="1"/>
    <col min="1806" max="1806" width="8.83203125" style="16" customWidth="1"/>
    <col min="1807" max="1807" width="8" style="16" customWidth="1"/>
    <col min="1808" max="1808" width="16" style="16" customWidth="1"/>
    <col min="1809" max="1809" width="25.33203125" style="16" customWidth="1"/>
    <col min="1810" max="1810" width="15.5" style="16" customWidth="1"/>
    <col min="1811" max="1811" width="21.6640625" style="16" customWidth="1"/>
    <col min="1812" max="1812" width="5.83203125" style="16" customWidth="1"/>
    <col min="1813" max="1813" width="15.1640625" style="16" customWidth="1"/>
    <col min="1814" max="1816" width="13.33203125" style="16" customWidth="1"/>
    <col min="1817" max="1817" width="16.33203125" style="16" customWidth="1"/>
    <col min="1818" max="1820" width="13.33203125" style="16" customWidth="1"/>
    <col min="1821" max="1821" width="20" style="16" customWidth="1"/>
    <col min="1822" max="1822" width="20.83203125" style="16" customWidth="1"/>
    <col min="1823" max="1823" width="18.6640625" style="16" customWidth="1"/>
    <col min="1824" max="2049" width="12" style="16"/>
    <col min="2050" max="2050" width="17.5" style="16" customWidth="1"/>
    <col min="2051" max="2051" width="7.1640625" style="16" customWidth="1"/>
    <col min="2052" max="2052" width="7.5" style="16" customWidth="1"/>
    <col min="2053" max="2053" width="5.83203125" style="16" customWidth="1"/>
    <col min="2054" max="2054" width="5" style="16" customWidth="1"/>
    <col min="2055" max="2055" width="7.1640625" style="16" customWidth="1"/>
    <col min="2056" max="2056" width="6.6640625" style="16" customWidth="1"/>
    <col min="2057" max="2057" width="7.1640625" style="16" customWidth="1"/>
    <col min="2058" max="2058" width="6.5" style="16" customWidth="1"/>
    <col min="2059" max="2059" width="6.1640625" style="16" customWidth="1"/>
    <col min="2060" max="2061" width="7.83203125" style="16" customWidth="1"/>
    <col min="2062" max="2062" width="8.83203125" style="16" customWidth="1"/>
    <col min="2063" max="2063" width="8" style="16" customWidth="1"/>
    <col min="2064" max="2064" width="16" style="16" customWidth="1"/>
    <col min="2065" max="2065" width="25.33203125" style="16" customWidth="1"/>
    <col min="2066" max="2066" width="15.5" style="16" customWidth="1"/>
    <col min="2067" max="2067" width="21.6640625" style="16" customWidth="1"/>
    <col min="2068" max="2068" width="5.83203125" style="16" customWidth="1"/>
    <col min="2069" max="2069" width="15.1640625" style="16" customWidth="1"/>
    <col min="2070" max="2072" width="13.33203125" style="16" customWidth="1"/>
    <col min="2073" max="2073" width="16.33203125" style="16" customWidth="1"/>
    <col min="2074" max="2076" width="13.33203125" style="16" customWidth="1"/>
    <col min="2077" max="2077" width="20" style="16" customWidth="1"/>
    <col min="2078" max="2078" width="20.83203125" style="16" customWidth="1"/>
    <col min="2079" max="2079" width="18.6640625" style="16" customWidth="1"/>
    <col min="2080" max="2305" width="12" style="16"/>
    <col min="2306" max="2306" width="17.5" style="16" customWidth="1"/>
    <col min="2307" max="2307" width="7.1640625" style="16" customWidth="1"/>
    <col min="2308" max="2308" width="7.5" style="16" customWidth="1"/>
    <col min="2309" max="2309" width="5.83203125" style="16" customWidth="1"/>
    <col min="2310" max="2310" width="5" style="16" customWidth="1"/>
    <col min="2311" max="2311" width="7.1640625" style="16" customWidth="1"/>
    <col min="2312" max="2312" width="6.6640625" style="16" customWidth="1"/>
    <col min="2313" max="2313" width="7.1640625" style="16" customWidth="1"/>
    <col min="2314" max="2314" width="6.5" style="16" customWidth="1"/>
    <col min="2315" max="2315" width="6.1640625" style="16" customWidth="1"/>
    <col min="2316" max="2317" width="7.83203125" style="16" customWidth="1"/>
    <col min="2318" max="2318" width="8.83203125" style="16" customWidth="1"/>
    <col min="2319" max="2319" width="8" style="16" customWidth="1"/>
    <col min="2320" max="2320" width="16" style="16" customWidth="1"/>
    <col min="2321" max="2321" width="25.33203125" style="16" customWidth="1"/>
    <col min="2322" max="2322" width="15.5" style="16" customWidth="1"/>
    <col min="2323" max="2323" width="21.6640625" style="16" customWidth="1"/>
    <col min="2324" max="2324" width="5.83203125" style="16" customWidth="1"/>
    <col min="2325" max="2325" width="15.1640625" style="16" customWidth="1"/>
    <col min="2326" max="2328" width="13.33203125" style="16" customWidth="1"/>
    <col min="2329" max="2329" width="16.33203125" style="16" customWidth="1"/>
    <col min="2330" max="2332" width="13.33203125" style="16" customWidth="1"/>
    <col min="2333" max="2333" width="20" style="16" customWidth="1"/>
    <col min="2334" max="2334" width="20.83203125" style="16" customWidth="1"/>
    <col min="2335" max="2335" width="18.6640625" style="16" customWidth="1"/>
    <col min="2336" max="2561" width="12" style="16"/>
    <col min="2562" max="2562" width="17.5" style="16" customWidth="1"/>
    <col min="2563" max="2563" width="7.1640625" style="16" customWidth="1"/>
    <col min="2564" max="2564" width="7.5" style="16" customWidth="1"/>
    <col min="2565" max="2565" width="5.83203125" style="16" customWidth="1"/>
    <col min="2566" max="2566" width="5" style="16" customWidth="1"/>
    <col min="2567" max="2567" width="7.1640625" style="16" customWidth="1"/>
    <col min="2568" max="2568" width="6.6640625" style="16" customWidth="1"/>
    <col min="2569" max="2569" width="7.1640625" style="16" customWidth="1"/>
    <col min="2570" max="2570" width="6.5" style="16" customWidth="1"/>
    <col min="2571" max="2571" width="6.1640625" style="16" customWidth="1"/>
    <col min="2572" max="2573" width="7.83203125" style="16" customWidth="1"/>
    <col min="2574" max="2574" width="8.83203125" style="16" customWidth="1"/>
    <col min="2575" max="2575" width="8" style="16" customWidth="1"/>
    <col min="2576" max="2576" width="16" style="16" customWidth="1"/>
    <col min="2577" max="2577" width="25.33203125" style="16" customWidth="1"/>
    <col min="2578" max="2578" width="15.5" style="16" customWidth="1"/>
    <col min="2579" max="2579" width="21.6640625" style="16" customWidth="1"/>
    <col min="2580" max="2580" width="5.83203125" style="16" customWidth="1"/>
    <col min="2581" max="2581" width="15.1640625" style="16" customWidth="1"/>
    <col min="2582" max="2584" width="13.33203125" style="16" customWidth="1"/>
    <col min="2585" max="2585" width="16.33203125" style="16" customWidth="1"/>
    <col min="2586" max="2588" width="13.33203125" style="16" customWidth="1"/>
    <col min="2589" max="2589" width="20" style="16" customWidth="1"/>
    <col min="2590" max="2590" width="20.83203125" style="16" customWidth="1"/>
    <col min="2591" max="2591" width="18.6640625" style="16" customWidth="1"/>
    <col min="2592" max="2817" width="12" style="16"/>
    <col min="2818" max="2818" width="17.5" style="16" customWidth="1"/>
    <col min="2819" max="2819" width="7.1640625" style="16" customWidth="1"/>
    <col min="2820" max="2820" width="7.5" style="16" customWidth="1"/>
    <col min="2821" max="2821" width="5.83203125" style="16" customWidth="1"/>
    <col min="2822" max="2822" width="5" style="16" customWidth="1"/>
    <col min="2823" max="2823" width="7.1640625" style="16" customWidth="1"/>
    <col min="2824" max="2824" width="6.6640625" style="16" customWidth="1"/>
    <col min="2825" max="2825" width="7.1640625" style="16" customWidth="1"/>
    <col min="2826" max="2826" width="6.5" style="16" customWidth="1"/>
    <col min="2827" max="2827" width="6.1640625" style="16" customWidth="1"/>
    <col min="2828" max="2829" width="7.83203125" style="16" customWidth="1"/>
    <col min="2830" max="2830" width="8.83203125" style="16" customWidth="1"/>
    <col min="2831" max="2831" width="8" style="16" customWidth="1"/>
    <col min="2832" max="2832" width="16" style="16" customWidth="1"/>
    <col min="2833" max="2833" width="25.33203125" style="16" customWidth="1"/>
    <col min="2834" max="2834" width="15.5" style="16" customWidth="1"/>
    <col min="2835" max="2835" width="21.6640625" style="16" customWidth="1"/>
    <col min="2836" max="2836" width="5.83203125" style="16" customWidth="1"/>
    <col min="2837" max="2837" width="15.1640625" style="16" customWidth="1"/>
    <col min="2838" max="2840" width="13.33203125" style="16" customWidth="1"/>
    <col min="2841" max="2841" width="16.33203125" style="16" customWidth="1"/>
    <col min="2842" max="2844" width="13.33203125" style="16" customWidth="1"/>
    <col min="2845" max="2845" width="20" style="16" customWidth="1"/>
    <col min="2846" max="2846" width="20.83203125" style="16" customWidth="1"/>
    <col min="2847" max="2847" width="18.6640625" style="16" customWidth="1"/>
    <col min="2848" max="3073" width="12" style="16"/>
    <col min="3074" max="3074" width="17.5" style="16" customWidth="1"/>
    <col min="3075" max="3075" width="7.1640625" style="16" customWidth="1"/>
    <col min="3076" max="3076" width="7.5" style="16" customWidth="1"/>
    <col min="3077" max="3077" width="5.83203125" style="16" customWidth="1"/>
    <col min="3078" max="3078" width="5" style="16" customWidth="1"/>
    <col min="3079" max="3079" width="7.1640625" style="16" customWidth="1"/>
    <col min="3080" max="3080" width="6.6640625" style="16" customWidth="1"/>
    <col min="3081" max="3081" width="7.1640625" style="16" customWidth="1"/>
    <col min="3082" max="3082" width="6.5" style="16" customWidth="1"/>
    <col min="3083" max="3083" width="6.1640625" style="16" customWidth="1"/>
    <col min="3084" max="3085" width="7.83203125" style="16" customWidth="1"/>
    <col min="3086" max="3086" width="8.83203125" style="16" customWidth="1"/>
    <col min="3087" max="3087" width="8" style="16" customWidth="1"/>
    <col min="3088" max="3088" width="16" style="16" customWidth="1"/>
    <col min="3089" max="3089" width="25.33203125" style="16" customWidth="1"/>
    <col min="3090" max="3090" width="15.5" style="16" customWidth="1"/>
    <col min="3091" max="3091" width="21.6640625" style="16" customWidth="1"/>
    <col min="3092" max="3092" width="5.83203125" style="16" customWidth="1"/>
    <col min="3093" max="3093" width="15.1640625" style="16" customWidth="1"/>
    <col min="3094" max="3096" width="13.33203125" style="16" customWidth="1"/>
    <col min="3097" max="3097" width="16.33203125" style="16" customWidth="1"/>
    <col min="3098" max="3100" width="13.33203125" style="16" customWidth="1"/>
    <col min="3101" max="3101" width="20" style="16" customWidth="1"/>
    <col min="3102" max="3102" width="20.83203125" style="16" customWidth="1"/>
    <col min="3103" max="3103" width="18.6640625" style="16" customWidth="1"/>
    <col min="3104" max="3329" width="12" style="16"/>
    <col min="3330" max="3330" width="17.5" style="16" customWidth="1"/>
    <col min="3331" max="3331" width="7.1640625" style="16" customWidth="1"/>
    <col min="3332" max="3332" width="7.5" style="16" customWidth="1"/>
    <col min="3333" max="3333" width="5.83203125" style="16" customWidth="1"/>
    <col min="3334" max="3334" width="5" style="16" customWidth="1"/>
    <col min="3335" max="3335" width="7.1640625" style="16" customWidth="1"/>
    <col min="3336" max="3336" width="6.6640625" style="16" customWidth="1"/>
    <col min="3337" max="3337" width="7.1640625" style="16" customWidth="1"/>
    <col min="3338" max="3338" width="6.5" style="16" customWidth="1"/>
    <col min="3339" max="3339" width="6.1640625" style="16" customWidth="1"/>
    <col min="3340" max="3341" width="7.83203125" style="16" customWidth="1"/>
    <col min="3342" max="3342" width="8.83203125" style="16" customWidth="1"/>
    <col min="3343" max="3343" width="8" style="16" customWidth="1"/>
    <col min="3344" max="3344" width="16" style="16" customWidth="1"/>
    <col min="3345" max="3345" width="25.33203125" style="16" customWidth="1"/>
    <col min="3346" max="3346" width="15.5" style="16" customWidth="1"/>
    <col min="3347" max="3347" width="21.6640625" style="16" customWidth="1"/>
    <col min="3348" max="3348" width="5.83203125" style="16" customWidth="1"/>
    <col min="3349" max="3349" width="15.1640625" style="16" customWidth="1"/>
    <col min="3350" max="3352" width="13.33203125" style="16" customWidth="1"/>
    <col min="3353" max="3353" width="16.33203125" style="16" customWidth="1"/>
    <col min="3354" max="3356" width="13.33203125" style="16" customWidth="1"/>
    <col min="3357" max="3357" width="20" style="16" customWidth="1"/>
    <col min="3358" max="3358" width="20.83203125" style="16" customWidth="1"/>
    <col min="3359" max="3359" width="18.6640625" style="16" customWidth="1"/>
    <col min="3360" max="3585" width="12" style="16"/>
    <col min="3586" max="3586" width="17.5" style="16" customWidth="1"/>
    <col min="3587" max="3587" width="7.1640625" style="16" customWidth="1"/>
    <col min="3588" max="3588" width="7.5" style="16" customWidth="1"/>
    <col min="3589" max="3589" width="5.83203125" style="16" customWidth="1"/>
    <col min="3590" max="3590" width="5" style="16" customWidth="1"/>
    <col min="3591" max="3591" width="7.1640625" style="16" customWidth="1"/>
    <col min="3592" max="3592" width="6.6640625" style="16" customWidth="1"/>
    <col min="3593" max="3593" width="7.1640625" style="16" customWidth="1"/>
    <col min="3594" max="3594" width="6.5" style="16" customWidth="1"/>
    <col min="3595" max="3595" width="6.1640625" style="16" customWidth="1"/>
    <col min="3596" max="3597" width="7.83203125" style="16" customWidth="1"/>
    <col min="3598" max="3598" width="8.83203125" style="16" customWidth="1"/>
    <col min="3599" max="3599" width="8" style="16" customWidth="1"/>
    <col min="3600" max="3600" width="16" style="16" customWidth="1"/>
    <col min="3601" max="3601" width="25.33203125" style="16" customWidth="1"/>
    <col min="3602" max="3602" width="15.5" style="16" customWidth="1"/>
    <col min="3603" max="3603" width="21.6640625" style="16" customWidth="1"/>
    <col min="3604" max="3604" width="5.83203125" style="16" customWidth="1"/>
    <col min="3605" max="3605" width="15.1640625" style="16" customWidth="1"/>
    <col min="3606" max="3608" width="13.33203125" style="16" customWidth="1"/>
    <col min="3609" max="3609" width="16.33203125" style="16" customWidth="1"/>
    <col min="3610" max="3612" width="13.33203125" style="16" customWidth="1"/>
    <col min="3613" max="3613" width="20" style="16" customWidth="1"/>
    <col min="3614" max="3614" width="20.83203125" style="16" customWidth="1"/>
    <col min="3615" max="3615" width="18.6640625" style="16" customWidth="1"/>
    <col min="3616" max="3841" width="12" style="16"/>
    <col min="3842" max="3842" width="17.5" style="16" customWidth="1"/>
    <col min="3843" max="3843" width="7.1640625" style="16" customWidth="1"/>
    <col min="3844" max="3844" width="7.5" style="16" customWidth="1"/>
    <col min="3845" max="3845" width="5.83203125" style="16" customWidth="1"/>
    <col min="3846" max="3846" width="5" style="16" customWidth="1"/>
    <col min="3847" max="3847" width="7.1640625" style="16" customWidth="1"/>
    <col min="3848" max="3848" width="6.6640625" style="16" customWidth="1"/>
    <col min="3849" max="3849" width="7.1640625" style="16" customWidth="1"/>
    <col min="3850" max="3850" width="6.5" style="16" customWidth="1"/>
    <col min="3851" max="3851" width="6.1640625" style="16" customWidth="1"/>
    <col min="3852" max="3853" width="7.83203125" style="16" customWidth="1"/>
    <col min="3854" max="3854" width="8.83203125" style="16" customWidth="1"/>
    <col min="3855" max="3855" width="8" style="16" customWidth="1"/>
    <col min="3856" max="3856" width="16" style="16" customWidth="1"/>
    <col min="3857" max="3857" width="25.33203125" style="16" customWidth="1"/>
    <col min="3858" max="3858" width="15.5" style="16" customWidth="1"/>
    <col min="3859" max="3859" width="21.6640625" style="16" customWidth="1"/>
    <col min="3860" max="3860" width="5.83203125" style="16" customWidth="1"/>
    <col min="3861" max="3861" width="15.1640625" style="16" customWidth="1"/>
    <col min="3862" max="3864" width="13.33203125" style="16" customWidth="1"/>
    <col min="3865" max="3865" width="16.33203125" style="16" customWidth="1"/>
    <col min="3866" max="3868" width="13.33203125" style="16" customWidth="1"/>
    <col min="3869" max="3869" width="20" style="16" customWidth="1"/>
    <col min="3870" max="3870" width="20.83203125" style="16" customWidth="1"/>
    <col min="3871" max="3871" width="18.6640625" style="16" customWidth="1"/>
    <col min="3872" max="4097" width="12" style="16"/>
    <col min="4098" max="4098" width="17.5" style="16" customWidth="1"/>
    <col min="4099" max="4099" width="7.1640625" style="16" customWidth="1"/>
    <col min="4100" max="4100" width="7.5" style="16" customWidth="1"/>
    <col min="4101" max="4101" width="5.83203125" style="16" customWidth="1"/>
    <col min="4102" max="4102" width="5" style="16" customWidth="1"/>
    <col min="4103" max="4103" width="7.1640625" style="16" customWidth="1"/>
    <col min="4104" max="4104" width="6.6640625" style="16" customWidth="1"/>
    <col min="4105" max="4105" width="7.1640625" style="16" customWidth="1"/>
    <col min="4106" max="4106" width="6.5" style="16" customWidth="1"/>
    <col min="4107" max="4107" width="6.1640625" style="16" customWidth="1"/>
    <col min="4108" max="4109" width="7.83203125" style="16" customWidth="1"/>
    <col min="4110" max="4110" width="8.83203125" style="16" customWidth="1"/>
    <col min="4111" max="4111" width="8" style="16" customWidth="1"/>
    <col min="4112" max="4112" width="16" style="16" customWidth="1"/>
    <col min="4113" max="4113" width="25.33203125" style="16" customWidth="1"/>
    <col min="4114" max="4114" width="15.5" style="16" customWidth="1"/>
    <col min="4115" max="4115" width="21.6640625" style="16" customWidth="1"/>
    <col min="4116" max="4116" width="5.83203125" style="16" customWidth="1"/>
    <col min="4117" max="4117" width="15.1640625" style="16" customWidth="1"/>
    <col min="4118" max="4120" width="13.33203125" style="16" customWidth="1"/>
    <col min="4121" max="4121" width="16.33203125" style="16" customWidth="1"/>
    <col min="4122" max="4124" width="13.33203125" style="16" customWidth="1"/>
    <col min="4125" max="4125" width="20" style="16" customWidth="1"/>
    <col min="4126" max="4126" width="20.83203125" style="16" customWidth="1"/>
    <col min="4127" max="4127" width="18.6640625" style="16" customWidth="1"/>
    <col min="4128" max="4353" width="12" style="16"/>
    <col min="4354" max="4354" width="17.5" style="16" customWidth="1"/>
    <col min="4355" max="4355" width="7.1640625" style="16" customWidth="1"/>
    <col min="4356" max="4356" width="7.5" style="16" customWidth="1"/>
    <col min="4357" max="4357" width="5.83203125" style="16" customWidth="1"/>
    <col min="4358" max="4358" width="5" style="16" customWidth="1"/>
    <col min="4359" max="4359" width="7.1640625" style="16" customWidth="1"/>
    <col min="4360" max="4360" width="6.6640625" style="16" customWidth="1"/>
    <col min="4361" max="4361" width="7.1640625" style="16" customWidth="1"/>
    <col min="4362" max="4362" width="6.5" style="16" customWidth="1"/>
    <col min="4363" max="4363" width="6.1640625" style="16" customWidth="1"/>
    <col min="4364" max="4365" width="7.83203125" style="16" customWidth="1"/>
    <col min="4366" max="4366" width="8.83203125" style="16" customWidth="1"/>
    <col min="4367" max="4367" width="8" style="16" customWidth="1"/>
    <col min="4368" max="4368" width="16" style="16" customWidth="1"/>
    <col min="4369" max="4369" width="25.33203125" style="16" customWidth="1"/>
    <col min="4370" max="4370" width="15.5" style="16" customWidth="1"/>
    <col min="4371" max="4371" width="21.6640625" style="16" customWidth="1"/>
    <col min="4372" max="4372" width="5.83203125" style="16" customWidth="1"/>
    <col min="4373" max="4373" width="15.1640625" style="16" customWidth="1"/>
    <col min="4374" max="4376" width="13.33203125" style="16" customWidth="1"/>
    <col min="4377" max="4377" width="16.33203125" style="16" customWidth="1"/>
    <col min="4378" max="4380" width="13.33203125" style="16" customWidth="1"/>
    <col min="4381" max="4381" width="20" style="16" customWidth="1"/>
    <col min="4382" max="4382" width="20.83203125" style="16" customWidth="1"/>
    <col min="4383" max="4383" width="18.6640625" style="16" customWidth="1"/>
    <col min="4384" max="4609" width="12" style="16"/>
    <col min="4610" max="4610" width="17.5" style="16" customWidth="1"/>
    <col min="4611" max="4611" width="7.1640625" style="16" customWidth="1"/>
    <col min="4612" max="4612" width="7.5" style="16" customWidth="1"/>
    <col min="4613" max="4613" width="5.83203125" style="16" customWidth="1"/>
    <col min="4614" max="4614" width="5" style="16" customWidth="1"/>
    <col min="4615" max="4615" width="7.1640625" style="16" customWidth="1"/>
    <col min="4616" max="4616" width="6.6640625" style="16" customWidth="1"/>
    <col min="4617" max="4617" width="7.1640625" style="16" customWidth="1"/>
    <col min="4618" max="4618" width="6.5" style="16" customWidth="1"/>
    <col min="4619" max="4619" width="6.1640625" style="16" customWidth="1"/>
    <col min="4620" max="4621" width="7.83203125" style="16" customWidth="1"/>
    <col min="4622" max="4622" width="8.83203125" style="16" customWidth="1"/>
    <col min="4623" max="4623" width="8" style="16" customWidth="1"/>
    <col min="4624" max="4624" width="16" style="16" customWidth="1"/>
    <col min="4625" max="4625" width="25.33203125" style="16" customWidth="1"/>
    <col min="4626" max="4626" width="15.5" style="16" customWidth="1"/>
    <col min="4627" max="4627" width="21.6640625" style="16" customWidth="1"/>
    <col min="4628" max="4628" width="5.83203125" style="16" customWidth="1"/>
    <col min="4629" max="4629" width="15.1640625" style="16" customWidth="1"/>
    <col min="4630" max="4632" width="13.33203125" style="16" customWidth="1"/>
    <col min="4633" max="4633" width="16.33203125" style="16" customWidth="1"/>
    <col min="4634" max="4636" width="13.33203125" style="16" customWidth="1"/>
    <col min="4637" max="4637" width="20" style="16" customWidth="1"/>
    <col min="4638" max="4638" width="20.83203125" style="16" customWidth="1"/>
    <col min="4639" max="4639" width="18.6640625" style="16" customWidth="1"/>
    <col min="4640" max="4865" width="12" style="16"/>
    <col min="4866" max="4866" width="17.5" style="16" customWidth="1"/>
    <col min="4867" max="4867" width="7.1640625" style="16" customWidth="1"/>
    <col min="4868" max="4868" width="7.5" style="16" customWidth="1"/>
    <col min="4869" max="4869" width="5.83203125" style="16" customWidth="1"/>
    <col min="4870" max="4870" width="5" style="16" customWidth="1"/>
    <col min="4871" max="4871" width="7.1640625" style="16" customWidth="1"/>
    <col min="4872" max="4872" width="6.6640625" style="16" customWidth="1"/>
    <col min="4873" max="4873" width="7.1640625" style="16" customWidth="1"/>
    <col min="4874" max="4874" width="6.5" style="16" customWidth="1"/>
    <col min="4875" max="4875" width="6.1640625" style="16" customWidth="1"/>
    <col min="4876" max="4877" width="7.83203125" style="16" customWidth="1"/>
    <col min="4878" max="4878" width="8.83203125" style="16" customWidth="1"/>
    <col min="4879" max="4879" width="8" style="16" customWidth="1"/>
    <col min="4880" max="4880" width="16" style="16" customWidth="1"/>
    <col min="4881" max="4881" width="25.33203125" style="16" customWidth="1"/>
    <col min="4882" max="4882" width="15.5" style="16" customWidth="1"/>
    <col min="4883" max="4883" width="21.6640625" style="16" customWidth="1"/>
    <col min="4884" max="4884" width="5.83203125" style="16" customWidth="1"/>
    <col min="4885" max="4885" width="15.1640625" style="16" customWidth="1"/>
    <col min="4886" max="4888" width="13.33203125" style="16" customWidth="1"/>
    <col min="4889" max="4889" width="16.33203125" style="16" customWidth="1"/>
    <col min="4890" max="4892" width="13.33203125" style="16" customWidth="1"/>
    <col min="4893" max="4893" width="20" style="16" customWidth="1"/>
    <col min="4894" max="4894" width="20.83203125" style="16" customWidth="1"/>
    <col min="4895" max="4895" width="18.6640625" style="16" customWidth="1"/>
    <col min="4896" max="5121" width="12" style="16"/>
    <col min="5122" max="5122" width="17.5" style="16" customWidth="1"/>
    <col min="5123" max="5123" width="7.1640625" style="16" customWidth="1"/>
    <col min="5124" max="5124" width="7.5" style="16" customWidth="1"/>
    <col min="5125" max="5125" width="5.83203125" style="16" customWidth="1"/>
    <col min="5126" max="5126" width="5" style="16" customWidth="1"/>
    <col min="5127" max="5127" width="7.1640625" style="16" customWidth="1"/>
    <col min="5128" max="5128" width="6.6640625" style="16" customWidth="1"/>
    <col min="5129" max="5129" width="7.1640625" style="16" customWidth="1"/>
    <col min="5130" max="5130" width="6.5" style="16" customWidth="1"/>
    <col min="5131" max="5131" width="6.1640625" style="16" customWidth="1"/>
    <col min="5132" max="5133" width="7.83203125" style="16" customWidth="1"/>
    <col min="5134" max="5134" width="8.83203125" style="16" customWidth="1"/>
    <col min="5135" max="5135" width="8" style="16" customWidth="1"/>
    <col min="5136" max="5136" width="16" style="16" customWidth="1"/>
    <col min="5137" max="5137" width="25.33203125" style="16" customWidth="1"/>
    <col min="5138" max="5138" width="15.5" style="16" customWidth="1"/>
    <col min="5139" max="5139" width="21.6640625" style="16" customWidth="1"/>
    <col min="5140" max="5140" width="5.83203125" style="16" customWidth="1"/>
    <col min="5141" max="5141" width="15.1640625" style="16" customWidth="1"/>
    <col min="5142" max="5144" width="13.33203125" style="16" customWidth="1"/>
    <col min="5145" max="5145" width="16.33203125" style="16" customWidth="1"/>
    <col min="5146" max="5148" width="13.33203125" style="16" customWidth="1"/>
    <col min="5149" max="5149" width="20" style="16" customWidth="1"/>
    <col min="5150" max="5150" width="20.83203125" style="16" customWidth="1"/>
    <col min="5151" max="5151" width="18.6640625" style="16" customWidth="1"/>
    <col min="5152" max="5377" width="12" style="16"/>
    <col min="5378" max="5378" width="17.5" style="16" customWidth="1"/>
    <col min="5379" max="5379" width="7.1640625" style="16" customWidth="1"/>
    <col min="5380" max="5380" width="7.5" style="16" customWidth="1"/>
    <col min="5381" max="5381" width="5.83203125" style="16" customWidth="1"/>
    <col min="5382" max="5382" width="5" style="16" customWidth="1"/>
    <col min="5383" max="5383" width="7.1640625" style="16" customWidth="1"/>
    <col min="5384" max="5384" width="6.6640625" style="16" customWidth="1"/>
    <col min="5385" max="5385" width="7.1640625" style="16" customWidth="1"/>
    <col min="5386" max="5386" width="6.5" style="16" customWidth="1"/>
    <col min="5387" max="5387" width="6.1640625" style="16" customWidth="1"/>
    <col min="5388" max="5389" width="7.83203125" style="16" customWidth="1"/>
    <col min="5390" max="5390" width="8.83203125" style="16" customWidth="1"/>
    <col min="5391" max="5391" width="8" style="16" customWidth="1"/>
    <col min="5392" max="5392" width="16" style="16" customWidth="1"/>
    <col min="5393" max="5393" width="25.33203125" style="16" customWidth="1"/>
    <col min="5394" max="5394" width="15.5" style="16" customWidth="1"/>
    <col min="5395" max="5395" width="21.6640625" style="16" customWidth="1"/>
    <col min="5396" max="5396" width="5.83203125" style="16" customWidth="1"/>
    <col min="5397" max="5397" width="15.1640625" style="16" customWidth="1"/>
    <col min="5398" max="5400" width="13.33203125" style="16" customWidth="1"/>
    <col min="5401" max="5401" width="16.33203125" style="16" customWidth="1"/>
    <col min="5402" max="5404" width="13.33203125" style="16" customWidth="1"/>
    <col min="5405" max="5405" width="20" style="16" customWidth="1"/>
    <col min="5406" max="5406" width="20.83203125" style="16" customWidth="1"/>
    <col min="5407" max="5407" width="18.6640625" style="16" customWidth="1"/>
    <col min="5408" max="5633" width="12" style="16"/>
    <col min="5634" max="5634" width="17.5" style="16" customWidth="1"/>
    <col min="5635" max="5635" width="7.1640625" style="16" customWidth="1"/>
    <col min="5636" max="5636" width="7.5" style="16" customWidth="1"/>
    <col min="5637" max="5637" width="5.83203125" style="16" customWidth="1"/>
    <col min="5638" max="5638" width="5" style="16" customWidth="1"/>
    <col min="5639" max="5639" width="7.1640625" style="16" customWidth="1"/>
    <col min="5640" max="5640" width="6.6640625" style="16" customWidth="1"/>
    <col min="5641" max="5641" width="7.1640625" style="16" customWidth="1"/>
    <col min="5642" max="5642" width="6.5" style="16" customWidth="1"/>
    <col min="5643" max="5643" width="6.1640625" style="16" customWidth="1"/>
    <col min="5644" max="5645" width="7.83203125" style="16" customWidth="1"/>
    <col min="5646" max="5646" width="8.83203125" style="16" customWidth="1"/>
    <col min="5647" max="5647" width="8" style="16" customWidth="1"/>
    <col min="5648" max="5648" width="16" style="16" customWidth="1"/>
    <col min="5649" max="5649" width="25.33203125" style="16" customWidth="1"/>
    <col min="5650" max="5650" width="15.5" style="16" customWidth="1"/>
    <col min="5651" max="5651" width="21.6640625" style="16" customWidth="1"/>
    <col min="5652" max="5652" width="5.83203125" style="16" customWidth="1"/>
    <col min="5653" max="5653" width="15.1640625" style="16" customWidth="1"/>
    <col min="5654" max="5656" width="13.33203125" style="16" customWidth="1"/>
    <col min="5657" max="5657" width="16.33203125" style="16" customWidth="1"/>
    <col min="5658" max="5660" width="13.33203125" style="16" customWidth="1"/>
    <col min="5661" max="5661" width="20" style="16" customWidth="1"/>
    <col min="5662" max="5662" width="20.83203125" style="16" customWidth="1"/>
    <col min="5663" max="5663" width="18.6640625" style="16" customWidth="1"/>
    <col min="5664" max="5889" width="12" style="16"/>
    <col min="5890" max="5890" width="17.5" style="16" customWidth="1"/>
    <col min="5891" max="5891" width="7.1640625" style="16" customWidth="1"/>
    <col min="5892" max="5892" width="7.5" style="16" customWidth="1"/>
    <col min="5893" max="5893" width="5.83203125" style="16" customWidth="1"/>
    <col min="5894" max="5894" width="5" style="16" customWidth="1"/>
    <col min="5895" max="5895" width="7.1640625" style="16" customWidth="1"/>
    <col min="5896" max="5896" width="6.6640625" style="16" customWidth="1"/>
    <col min="5897" max="5897" width="7.1640625" style="16" customWidth="1"/>
    <col min="5898" max="5898" width="6.5" style="16" customWidth="1"/>
    <col min="5899" max="5899" width="6.1640625" style="16" customWidth="1"/>
    <col min="5900" max="5901" width="7.83203125" style="16" customWidth="1"/>
    <col min="5902" max="5902" width="8.83203125" style="16" customWidth="1"/>
    <col min="5903" max="5903" width="8" style="16" customWidth="1"/>
    <col min="5904" max="5904" width="16" style="16" customWidth="1"/>
    <col min="5905" max="5905" width="25.33203125" style="16" customWidth="1"/>
    <col min="5906" max="5906" width="15.5" style="16" customWidth="1"/>
    <col min="5907" max="5907" width="21.6640625" style="16" customWidth="1"/>
    <col min="5908" max="5908" width="5.83203125" style="16" customWidth="1"/>
    <col min="5909" max="5909" width="15.1640625" style="16" customWidth="1"/>
    <col min="5910" max="5912" width="13.33203125" style="16" customWidth="1"/>
    <col min="5913" max="5913" width="16.33203125" style="16" customWidth="1"/>
    <col min="5914" max="5916" width="13.33203125" style="16" customWidth="1"/>
    <col min="5917" max="5917" width="20" style="16" customWidth="1"/>
    <col min="5918" max="5918" width="20.83203125" style="16" customWidth="1"/>
    <col min="5919" max="5919" width="18.6640625" style="16" customWidth="1"/>
    <col min="5920" max="6145" width="12" style="16"/>
    <col min="6146" max="6146" width="17.5" style="16" customWidth="1"/>
    <col min="6147" max="6147" width="7.1640625" style="16" customWidth="1"/>
    <col min="6148" max="6148" width="7.5" style="16" customWidth="1"/>
    <col min="6149" max="6149" width="5.83203125" style="16" customWidth="1"/>
    <col min="6150" max="6150" width="5" style="16" customWidth="1"/>
    <col min="6151" max="6151" width="7.1640625" style="16" customWidth="1"/>
    <col min="6152" max="6152" width="6.6640625" style="16" customWidth="1"/>
    <col min="6153" max="6153" width="7.1640625" style="16" customWidth="1"/>
    <col min="6154" max="6154" width="6.5" style="16" customWidth="1"/>
    <col min="6155" max="6155" width="6.1640625" style="16" customWidth="1"/>
    <col min="6156" max="6157" width="7.83203125" style="16" customWidth="1"/>
    <col min="6158" max="6158" width="8.83203125" style="16" customWidth="1"/>
    <col min="6159" max="6159" width="8" style="16" customWidth="1"/>
    <col min="6160" max="6160" width="16" style="16" customWidth="1"/>
    <col min="6161" max="6161" width="25.33203125" style="16" customWidth="1"/>
    <col min="6162" max="6162" width="15.5" style="16" customWidth="1"/>
    <col min="6163" max="6163" width="21.6640625" style="16" customWidth="1"/>
    <col min="6164" max="6164" width="5.83203125" style="16" customWidth="1"/>
    <col min="6165" max="6165" width="15.1640625" style="16" customWidth="1"/>
    <col min="6166" max="6168" width="13.33203125" style="16" customWidth="1"/>
    <col min="6169" max="6169" width="16.33203125" style="16" customWidth="1"/>
    <col min="6170" max="6172" width="13.33203125" style="16" customWidth="1"/>
    <col min="6173" max="6173" width="20" style="16" customWidth="1"/>
    <col min="6174" max="6174" width="20.83203125" style="16" customWidth="1"/>
    <col min="6175" max="6175" width="18.6640625" style="16" customWidth="1"/>
    <col min="6176" max="6401" width="12" style="16"/>
    <col min="6402" max="6402" width="17.5" style="16" customWidth="1"/>
    <col min="6403" max="6403" width="7.1640625" style="16" customWidth="1"/>
    <col min="6404" max="6404" width="7.5" style="16" customWidth="1"/>
    <col min="6405" max="6405" width="5.83203125" style="16" customWidth="1"/>
    <col min="6406" max="6406" width="5" style="16" customWidth="1"/>
    <col min="6407" max="6407" width="7.1640625" style="16" customWidth="1"/>
    <col min="6408" max="6408" width="6.6640625" style="16" customWidth="1"/>
    <col min="6409" max="6409" width="7.1640625" style="16" customWidth="1"/>
    <col min="6410" max="6410" width="6.5" style="16" customWidth="1"/>
    <col min="6411" max="6411" width="6.1640625" style="16" customWidth="1"/>
    <col min="6412" max="6413" width="7.83203125" style="16" customWidth="1"/>
    <col min="6414" max="6414" width="8.83203125" style="16" customWidth="1"/>
    <col min="6415" max="6415" width="8" style="16" customWidth="1"/>
    <col min="6416" max="6416" width="16" style="16" customWidth="1"/>
    <col min="6417" max="6417" width="25.33203125" style="16" customWidth="1"/>
    <col min="6418" max="6418" width="15.5" style="16" customWidth="1"/>
    <col min="6419" max="6419" width="21.6640625" style="16" customWidth="1"/>
    <col min="6420" max="6420" width="5.83203125" style="16" customWidth="1"/>
    <col min="6421" max="6421" width="15.1640625" style="16" customWidth="1"/>
    <col min="6422" max="6424" width="13.33203125" style="16" customWidth="1"/>
    <col min="6425" max="6425" width="16.33203125" style="16" customWidth="1"/>
    <col min="6426" max="6428" width="13.33203125" style="16" customWidth="1"/>
    <col min="6429" max="6429" width="20" style="16" customWidth="1"/>
    <col min="6430" max="6430" width="20.83203125" style="16" customWidth="1"/>
    <col min="6431" max="6431" width="18.6640625" style="16" customWidth="1"/>
    <col min="6432" max="6657" width="12" style="16"/>
    <col min="6658" max="6658" width="17.5" style="16" customWidth="1"/>
    <col min="6659" max="6659" width="7.1640625" style="16" customWidth="1"/>
    <col min="6660" max="6660" width="7.5" style="16" customWidth="1"/>
    <col min="6661" max="6661" width="5.83203125" style="16" customWidth="1"/>
    <col min="6662" max="6662" width="5" style="16" customWidth="1"/>
    <col min="6663" max="6663" width="7.1640625" style="16" customWidth="1"/>
    <col min="6664" max="6664" width="6.6640625" style="16" customWidth="1"/>
    <col min="6665" max="6665" width="7.1640625" style="16" customWidth="1"/>
    <col min="6666" max="6666" width="6.5" style="16" customWidth="1"/>
    <col min="6667" max="6667" width="6.1640625" style="16" customWidth="1"/>
    <col min="6668" max="6669" width="7.83203125" style="16" customWidth="1"/>
    <col min="6670" max="6670" width="8.83203125" style="16" customWidth="1"/>
    <col min="6671" max="6671" width="8" style="16" customWidth="1"/>
    <col min="6672" max="6672" width="16" style="16" customWidth="1"/>
    <col min="6673" max="6673" width="25.33203125" style="16" customWidth="1"/>
    <col min="6674" max="6674" width="15.5" style="16" customWidth="1"/>
    <col min="6675" max="6675" width="21.6640625" style="16" customWidth="1"/>
    <col min="6676" max="6676" width="5.83203125" style="16" customWidth="1"/>
    <col min="6677" max="6677" width="15.1640625" style="16" customWidth="1"/>
    <col min="6678" max="6680" width="13.33203125" style="16" customWidth="1"/>
    <col min="6681" max="6681" width="16.33203125" style="16" customWidth="1"/>
    <col min="6682" max="6684" width="13.33203125" style="16" customWidth="1"/>
    <col min="6685" max="6685" width="20" style="16" customWidth="1"/>
    <col min="6686" max="6686" width="20.83203125" style="16" customWidth="1"/>
    <col min="6687" max="6687" width="18.6640625" style="16" customWidth="1"/>
    <col min="6688" max="6913" width="12" style="16"/>
    <col min="6914" max="6914" width="17.5" style="16" customWidth="1"/>
    <col min="6915" max="6915" width="7.1640625" style="16" customWidth="1"/>
    <col min="6916" max="6916" width="7.5" style="16" customWidth="1"/>
    <col min="6917" max="6917" width="5.83203125" style="16" customWidth="1"/>
    <col min="6918" max="6918" width="5" style="16" customWidth="1"/>
    <col min="6919" max="6919" width="7.1640625" style="16" customWidth="1"/>
    <col min="6920" max="6920" width="6.6640625" style="16" customWidth="1"/>
    <col min="6921" max="6921" width="7.1640625" style="16" customWidth="1"/>
    <col min="6922" max="6922" width="6.5" style="16" customWidth="1"/>
    <col min="6923" max="6923" width="6.1640625" style="16" customWidth="1"/>
    <col min="6924" max="6925" width="7.83203125" style="16" customWidth="1"/>
    <col min="6926" max="6926" width="8.83203125" style="16" customWidth="1"/>
    <col min="6927" max="6927" width="8" style="16" customWidth="1"/>
    <col min="6928" max="6928" width="16" style="16" customWidth="1"/>
    <col min="6929" max="6929" width="25.33203125" style="16" customWidth="1"/>
    <col min="6930" max="6930" width="15.5" style="16" customWidth="1"/>
    <col min="6931" max="6931" width="21.6640625" style="16" customWidth="1"/>
    <col min="6932" max="6932" width="5.83203125" style="16" customWidth="1"/>
    <col min="6933" max="6933" width="15.1640625" style="16" customWidth="1"/>
    <col min="6934" max="6936" width="13.33203125" style="16" customWidth="1"/>
    <col min="6937" max="6937" width="16.33203125" style="16" customWidth="1"/>
    <col min="6938" max="6940" width="13.33203125" style="16" customWidth="1"/>
    <col min="6941" max="6941" width="20" style="16" customWidth="1"/>
    <col min="6942" max="6942" width="20.83203125" style="16" customWidth="1"/>
    <col min="6943" max="6943" width="18.6640625" style="16" customWidth="1"/>
    <col min="6944" max="7169" width="12" style="16"/>
    <col min="7170" max="7170" width="17.5" style="16" customWidth="1"/>
    <col min="7171" max="7171" width="7.1640625" style="16" customWidth="1"/>
    <col min="7172" max="7172" width="7.5" style="16" customWidth="1"/>
    <col min="7173" max="7173" width="5.83203125" style="16" customWidth="1"/>
    <col min="7174" max="7174" width="5" style="16" customWidth="1"/>
    <col min="7175" max="7175" width="7.1640625" style="16" customWidth="1"/>
    <col min="7176" max="7176" width="6.6640625" style="16" customWidth="1"/>
    <col min="7177" max="7177" width="7.1640625" style="16" customWidth="1"/>
    <col min="7178" max="7178" width="6.5" style="16" customWidth="1"/>
    <col min="7179" max="7179" width="6.1640625" style="16" customWidth="1"/>
    <col min="7180" max="7181" width="7.83203125" style="16" customWidth="1"/>
    <col min="7182" max="7182" width="8.83203125" style="16" customWidth="1"/>
    <col min="7183" max="7183" width="8" style="16" customWidth="1"/>
    <col min="7184" max="7184" width="16" style="16" customWidth="1"/>
    <col min="7185" max="7185" width="25.33203125" style="16" customWidth="1"/>
    <col min="7186" max="7186" width="15.5" style="16" customWidth="1"/>
    <col min="7187" max="7187" width="21.6640625" style="16" customWidth="1"/>
    <col min="7188" max="7188" width="5.83203125" style="16" customWidth="1"/>
    <col min="7189" max="7189" width="15.1640625" style="16" customWidth="1"/>
    <col min="7190" max="7192" width="13.33203125" style="16" customWidth="1"/>
    <col min="7193" max="7193" width="16.33203125" style="16" customWidth="1"/>
    <col min="7194" max="7196" width="13.33203125" style="16" customWidth="1"/>
    <col min="7197" max="7197" width="20" style="16" customWidth="1"/>
    <col min="7198" max="7198" width="20.83203125" style="16" customWidth="1"/>
    <col min="7199" max="7199" width="18.6640625" style="16" customWidth="1"/>
    <col min="7200" max="7425" width="12" style="16"/>
    <col min="7426" max="7426" width="17.5" style="16" customWidth="1"/>
    <col min="7427" max="7427" width="7.1640625" style="16" customWidth="1"/>
    <col min="7428" max="7428" width="7.5" style="16" customWidth="1"/>
    <col min="7429" max="7429" width="5.83203125" style="16" customWidth="1"/>
    <col min="7430" max="7430" width="5" style="16" customWidth="1"/>
    <col min="7431" max="7431" width="7.1640625" style="16" customWidth="1"/>
    <col min="7432" max="7432" width="6.6640625" style="16" customWidth="1"/>
    <col min="7433" max="7433" width="7.1640625" style="16" customWidth="1"/>
    <col min="7434" max="7434" width="6.5" style="16" customWidth="1"/>
    <col min="7435" max="7435" width="6.1640625" style="16" customWidth="1"/>
    <col min="7436" max="7437" width="7.83203125" style="16" customWidth="1"/>
    <col min="7438" max="7438" width="8.83203125" style="16" customWidth="1"/>
    <col min="7439" max="7439" width="8" style="16" customWidth="1"/>
    <col min="7440" max="7440" width="16" style="16" customWidth="1"/>
    <col min="7441" max="7441" width="25.33203125" style="16" customWidth="1"/>
    <col min="7442" max="7442" width="15.5" style="16" customWidth="1"/>
    <col min="7443" max="7443" width="21.6640625" style="16" customWidth="1"/>
    <col min="7444" max="7444" width="5.83203125" style="16" customWidth="1"/>
    <col min="7445" max="7445" width="15.1640625" style="16" customWidth="1"/>
    <col min="7446" max="7448" width="13.33203125" style="16" customWidth="1"/>
    <col min="7449" max="7449" width="16.33203125" style="16" customWidth="1"/>
    <col min="7450" max="7452" width="13.33203125" style="16" customWidth="1"/>
    <col min="7453" max="7453" width="20" style="16" customWidth="1"/>
    <col min="7454" max="7454" width="20.83203125" style="16" customWidth="1"/>
    <col min="7455" max="7455" width="18.6640625" style="16" customWidth="1"/>
    <col min="7456" max="7681" width="12" style="16"/>
    <col min="7682" max="7682" width="17.5" style="16" customWidth="1"/>
    <col min="7683" max="7683" width="7.1640625" style="16" customWidth="1"/>
    <col min="7684" max="7684" width="7.5" style="16" customWidth="1"/>
    <col min="7685" max="7685" width="5.83203125" style="16" customWidth="1"/>
    <col min="7686" max="7686" width="5" style="16" customWidth="1"/>
    <col min="7687" max="7687" width="7.1640625" style="16" customWidth="1"/>
    <col min="7688" max="7688" width="6.6640625" style="16" customWidth="1"/>
    <col min="7689" max="7689" width="7.1640625" style="16" customWidth="1"/>
    <col min="7690" max="7690" width="6.5" style="16" customWidth="1"/>
    <col min="7691" max="7691" width="6.1640625" style="16" customWidth="1"/>
    <col min="7692" max="7693" width="7.83203125" style="16" customWidth="1"/>
    <col min="7694" max="7694" width="8.83203125" style="16" customWidth="1"/>
    <col min="7695" max="7695" width="8" style="16" customWidth="1"/>
    <col min="7696" max="7696" width="16" style="16" customWidth="1"/>
    <col min="7697" max="7697" width="25.33203125" style="16" customWidth="1"/>
    <col min="7698" max="7698" width="15.5" style="16" customWidth="1"/>
    <col min="7699" max="7699" width="21.6640625" style="16" customWidth="1"/>
    <col min="7700" max="7700" width="5.83203125" style="16" customWidth="1"/>
    <col min="7701" max="7701" width="15.1640625" style="16" customWidth="1"/>
    <col min="7702" max="7704" width="13.33203125" style="16" customWidth="1"/>
    <col min="7705" max="7705" width="16.33203125" style="16" customWidth="1"/>
    <col min="7706" max="7708" width="13.33203125" style="16" customWidth="1"/>
    <col min="7709" max="7709" width="20" style="16" customWidth="1"/>
    <col min="7710" max="7710" width="20.83203125" style="16" customWidth="1"/>
    <col min="7711" max="7711" width="18.6640625" style="16" customWidth="1"/>
    <col min="7712" max="7937" width="12" style="16"/>
    <col min="7938" max="7938" width="17.5" style="16" customWidth="1"/>
    <col min="7939" max="7939" width="7.1640625" style="16" customWidth="1"/>
    <col min="7940" max="7940" width="7.5" style="16" customWidth="1"/>
    <col min="7941" max="7941" width="5.83203125" style="16" customWidth="1"/>
    <col min="7942" max="7942" width="5" style="16" customWidth="1"/>
    <col min="7943" max="7943" width="7.1640625" style="16" customWidth="1"/>
    <col min="7944" max="7944" width="6.6640625" style="16" customWidth="1"/>
    <col min="7945" max="7945" width="7.1640625" style="16" customWidth="1"/>
    <col min="7946" max="7946" width="6.5" style="16" customWidth="1"/>
    <col min="7947" max="7947" width="6.1640625" style="16" customWidth="1"/>
    <col min="7948" max="7949" width="7.83203125" style="16" customWidth="1"/>
    <col min="7950" max="7950" width="8.83203125" style="16" customWidth="1"/>
    <col min="7951" max="7951" width="8" style="16" customWidth="1"/>
    <col min="7952" max="7952" width="16" style="16" customWidth="1"/>
    <col min="7953" max="7953" width="25.33203125" style="16" customWidth="1"/>
    <col min="7954" max="7954" width="15.5" style="16" customWidth="1"/>
    <col min="7955" max="7955" width="21.6640625" style="16" customWidth="1"/>
    <col min="7956" max="7956" width="5.83203125" style="16" customWidth="1"/>
    <col min="7957" max="7957" width="15.1640625" style="16" customWidth="1"/>
    <col min="7958" max="7960" width="13.33203125" style="16" customWidth="1"/>
    <col min="7961" max="7961" width="16.33203125" style="16" customWidth="1"/>
    <col min="7962" max="7964" width="13.33203125" style="16" customWidth="1"/>
    <col min="7965" max="7965" width="20" style="16" customWidth="1"/>
    <col min="7966" max="7966" width="20.83203125" style="16" customWidth="1"/>
    <col min="7967" max="7967" width="18.6640625" style="16" customWidth="1"/>
    <col min="7968" max="8193" width="12" style="16"/>
    <col min="8194" max="8194" width="17.5" style="16" customWidth="1"/>
    <col min="8195" max="8195" width="7.1640625" style="16" customWidth="1"/>
    <col min="8196" max="8196" width="7.5" style="16" customWidth="1"/>
    <col min="8197" max="8197" width="5.83203125" style="16" customWidth="1"/>
    <col min="8198" max="8198" width="5" style="16" customWidth="1"/>
    <col min="8199" max="8199" width="7.1640625" style="16" customWidth="1"/>
    <col min="8200" max="8200" width="6.6640625" style="16" customWidth="1"/>
    <col min="8201" max="8201" width="7.1640625" style="16" customWidth="1"/>
    <col min="8202" max="8202" width="6.5" style="16" customWidth="1"/>
    <col min="8203" max="8203" width="6.1640625" style="16" customWidth="1"/>
    <col min="8204" max="8205" width="7.83203125" style="16" customWidth="1"/>
    <col min="8206" max="8206" width="8.83203125" style="16" customWidth="1"/>
    <col min="8207" max="8207" width="8" style="16" customWidth="1"/>
    <col min="8208" max="8208" width="16" style="16" customWidth="1"/>
    <col min="8209" max="8209" width="25.33203125" style="16" customWidth="1"/>
    <col min="8210" max="8210" width="15.5" style="16" customWidth="1"/>
    <col min="8211" max="8211" width="21.6640625" style="16" customWidth="1"/>
    <col min="8212" max="8212" width="5.83203125" style="16" customWidth="1"/>
    <col min="8213" max="8213" width="15.1640625" style="16" customWidth="1"/>
    <col min="8214" max="8216" width="13.33203125" style="16" customWidth="1"/>
    <col min="8217" max="8217" width="16.33203125" style="16" customWidth="1"/>
    <col min="8218" max="8220" width="13.33203125" style="16" customWidth="1"/>
    <col min="8221" max="8221" width="20" style="16" customWidth="1"/>
    <col min="8222" max="8222" width="20.83203125" style="16" customWidth="1"/>
    <col min="8223" max="8223" width="18.6640625" style="16" customWidth="1"/>
    <col min="8224" max="8449" width="12" style="16"/>
    <col min="8450" max="8450" width="17.5" style="16" customWidth="1"/>
    <col min="8451" max="8451" width="7.1640625" style="16" customWidth="1"/>
    <col min="8452" max="8452" width="7.5" style="16" customWidth="1"/>
    <col min="8453" max="8453" width="5.83203125" style="16" customWidth="1"/>
    <col min="8454" max="8454" width="5" style="16" customWidth="1"/>
    <col min="8455" max="8455" width="7.1640625" style="16" customWidth="1"/>
    <col min="8456" max="8456" width="6.6640625" style="16" customWidth="1"/>
    <col min="8457" max="8457" width="7.1640625" style="16" customWidth="1"/>
    <col min="8458" max="8458" width="6.5" style="16" customWidth="1"/>
    <col min="8459" max="8459" width="6.1640625" style="16" customWidth="1"/>
    <col min="8460" max="8461" width="7.83203125" style="16" customWidth="1"/>
    <col min="8462" max="8462" width="8.83203125" style="16" customWidth="1"/>
    <col min="8463" max="8463" width="8" style="16" customWidth="1"/>
    <col min="8464" max="8464" width="16" style="16" customWidth="1"/>
    <col min="8465" max="8465" width="25.33203125" style="16" customWidth="1"/>
    <col min="8466" max="8466" width="15.5" style="16" customWidth="1"/>
    <col min="8467" max="8467" width="21.6640625" style="16" customWidth="1"/>
    <col min="8468" max="8468" width="5.83203125" style="16" customWidth="1"/>
    <col min="8469" max="8469" width="15.1640625" style="16" customWidth="1"/>
    <col min="8470" max="8472" width="13.33203125" style="16" customWidth="1"/>
    <col min="8473" max="8473" width="16.33203125" style="16" customWidth="1"/>
    <col min="8474" max="8476" width="13.33203125" style="16" customWidth="1"/>
    <col min="8477" max="8477" width="20" style="16" customWidth="1"/>
    <col min="8478" max="8478" width="20.83203125" style="16" customWidth="1"/>
    <col min="8479" max="8479" width="18.6640625" style="16" customWidth="1"/>
    <col min="8480" max="8705" width="12" style="16"/>
    <col min="8706" max="8706" width="17.5" style="16" customWidth="1"/>
    <col min="8707" max="8707" width="7.1640625" style="16" customWidth="1"/>
    <col min="8708" max="8708" width="7.5" style="16" customWidth="1"/>
    <col min="8709" max="8709" width="5.83203125" style="16" customWidth="1"/>
    <col min="8710" max="8710" width="5" style="16" customWidth="1"/>
    <col min="8711" max="8711" width="7.1640625" style="16" customWidth="1"/>
    <col min="8712" max="8712" width="6.6640625" style="16" customWidth="1"/>
    <col min="8713" max="8713" width="7.1640625" style="16" customWidth="1"/>
    <col min="8714" max="8714" width="6.5" style="16" customWidth="1"/>
    <col min="8715" max="8715" width="6.1640625" style="16" customWidth="1"/>
    <col min="8716" max="8717" width="7.83203125" style="16" customWidth="1"/>
    <col min="8718" max="8718" width="8.83203125" style="16" customWidth="1"/>
    <col min="8719" max="8719" width="8" style="16" customWidth="1"/>
    <col min="8720" max="8720" width="16" style="16" customWidth="1"/>
    <col min="8721" max="8721" width="25.33203125" style="16" customWidth="1"/>
    <col min="8722" max="8722" width="15.5" style="16" customWidth="1"/>
    <col min="8723" max="8723" width="21.6640625" style="16" customWidth="1"/>
    <col min="8724" max="8724" width="5.83203125" style="16" customWidth="1"/>
    <col min="8725" max="8725" width="15.1640625" style="16" customWidth="1"/>
    <col min="8726" max="8728" width="13.33203125" style="16" customWidth="1"/>
    <col min="8729" max="8729" width="16.33203125" style="16" customWidth="1"/>
    <col min="8730" max="8732" width="13.33203125" style="16" customWidth="1"/>
    <col min="8733" max="8733" width="20" style="16" customWidth="1"/>
    <col min="8734" max="8734" width="20.83203125" style="16" customWidth="1"/>
    <col min="8735" max="8735" width="18.6640625" style="16" customWidth="1"/>
    <col min="8736" max="8961" width="12" style="16"/>
    <col min="8962" max="8962" width="17.5" style="16" customWidth="1"/>
    <col min="8963" max="8963" width="7.1640625" style="16" customWidth="1"/>
    <col min="8964" max="8964" width="7.5" style="16" customWidth="1"/>
    <col min="8965" max="8965" width="5.83203125" style="16" customWidth="1"/>
    <col min="8966" max="8966" width="5" style="16" customWidth="1"/>
    <col min="8967" max="8967" width="7.1640625" style="16" customWidth="1"/>
    <col min="8968" max="8968" width="6.6640625" style="16" customWidth="1"/>
    <col min="8969" max="8969" width="7.1640625" style="16" customWidth="1"/>
    <col min="8970" max="8970" width="6.5" style="16" customWidth="1"/>
    <col min="8971" max="8971" width="6.1640625" style="16" customWidth="1"/>
    <col min="8972" max="8973" width="7.83203125" style="16" customWidth="1"/>
    <col min="8974" max="8974" width="8.83203125" style="16" customWidth="1"/>
    <col min="8975" max="8975" width="8" style="16" customWidth="1"/>
    <col min="8976" max="8976" width="16" style="16" customWidth="1"/>
    <col min="8977" max="8977" width="25.33203125" style="16" customWidth="1"/>
    <col min="8978" max="8978" width="15.5" style="16" customWidth="1"/>
    <col min="8979" max="8979" width="21.6640625" style="16" customWidth="1"/>
    <col min="8980" max="8980" width="5.83203125" style="16" customWidth="1"/>
    <col min="8981" max="8981" width="15.1640625" style="16" customWidth="1"/>
    <col min="8982" max="8984" width="13.33203125" style="16" customWidth="1"/>
    <col min="8985" max="8985" width="16.33203125" style="16" customWidth="1"/>
    <col min="8986" max="8988" width="13.33203125" style="16" customWidth="1"/>
    <col min="8989" max="8989" width="20" style="16" customWidth="1"/>
    <col min="8990" max="8990" width="20.83203125" style="16" customWidth="1"/>
    <col min="8991" max="8991" width="18.6640625" style="16" customWidth="1"/>
    <col min="8992" max="9217" width="12" style="16"/>
    <col min="9218" max="9218" width="17.5" style="16" customWidth="1"/>
    <col min="9219" max="9219" width="7.1640625" style="16" customWidth="1"/>
    <col min="9220" max="9220" width="7.5" style="16" customWidth="1"/>
    <col min="9221" max="9221" width="5.83203125" style="16" customWidth="1"/>
    <col min="9222" max="9222" width="5" style="16" customWidth="1"/>
    <col min="9223" max="9223" width="7.1640625" style="16" customWidth="1"/>
    <col min="9224" max="9224" width="6.6640625" style="16" customWidth="1"/>
    <col min="9225" max="9225" width="7.1640625" style="16" customWidth="1"/>
    <col min="9226" max="9226" width="6.5" style="16" customWidth="1"/>
    <col min="9227" max="9227" width="6.1640625" style="16" customWidth="1"/>
    <col min="9228" max="9229" width="7.83203125" style="16" customWidth="1"/>
    <col min="9230" max="9230" width="8.83203125" style="16" customWidth="1"/>
    <col min="9231" max="9231" width="8" style="16" customWidth="1"/>
    <col min="9232" max="9232" width="16" style="16" customWidth="1"/>
    <col min="9233" max="9233" width="25.33203125" style="16" customWidth="1"/>
    <col min="9234" max="9234" width="15.5" style="16" customWidth="1"/>
    <col min="9235" max="9235" width="21.6640625" style="16" customWidth="1"/>
    <col min="9236" max="9236" width="5.83203125" style="16" customWidth="1"/>
    <col min="9237" max="9237" width="15.1640625" style="16" customWidth="1"/>
    <col min="9238" max="9240" width="13.33203125" style="16" customWidth="1"/>
    <col min="9241" max="9241" width="16.33203125" style="16" customWidth="1"/>
    <col min="9242" max="9244" width="13.33203125" style="16" customWidth="1"/>
    <col min="9245" max="9245" width="20" style="16" customWidth="1"/>
    <col min="9246" max="9246" width="20.83203125" style="16" customWidth="1"/>
    <col min="9247" max="9247" width="18.6640625" style="16" customWidth="1"/>
    <col min="9248" max="9473" width="12" style="16"/>
    <col min="9474" max="9474" width="17.5" style="16" customWidth="1"/>
    <col min="9475" max="9475" width="7.1640625" style="16" customWidth="1"/>
    <col min="9476" max="9476" width="7.5" style="16" customWidth="1"/>
    <col min="9477" max="9477" width="5.83203125" style="16" customWidth="1"/>
    <col min="9478" max="9478" width="5" style="16" customWidth="1"/>
    <col min="9479" max="9479" width="7.1640625" style="16" customWidth="1"/>
    <col min="9480" max="9480" width="6.6640625" style="16" customWidth="1"/>
    <col min="9481" max="9481" width="7.1640625" style="16" customWidth="1"/>
    <col min="9482" max="9482" width="6.5" style="16" customWidth="1"/>
    <col min="9483" max="9483" width="6.1640625" style="16" customWidth="1"/>
    <col min="9484" max="9485" width="7.83203125" style="16" customWidth="1"/>
    <col min="9486" max="9486" width="8.83203125" style="16" customWidth="1"/>
    <col min="9487" max="9487" width="8" style="16" customWidth="1"/>
    <col min="9488" max="9488" width="16" style="16" customWidth="1"/>
    <col min="9489" max="9489" width="25.33203125" style="16" customWidth="1"/>
    <col min="9490" max="9490" width="15.5" style="16" customWidth="1"/>
    <col min="9491" max="9491" width="21.6640625" style="16" customWidth="1"/>
    <col min="9492" max="9492" width="5.83203125" style="16" customWidth="1"/>
    <col min="9493" max="9493" width="15.1640625" style="16" customWidth="1"/>
    <col min="9494" max="9496" width="13.33203125" style="16" customWidth="1"/>
    <col min="9497" max="9497" width="16.33203125" style="16" customWidth="1"/>
    <col min="9498" max="9500" width="13.33203125" style="16" customWidth="1"/>
    <col min="9501" max="9501" width="20" style="16" customWidth="1"/>
    <col min="9502" max="9502" width="20.83203125" style="16" customWidth="1"/>
    <col min="9503" max="9503" width="18.6640625" style="16" customWidth="1"/>
    <col min="9504" max="9729" width="12" style="16"/>
    <col min="9730" max="9730" width="17.5" style="16" customWidth="1"/>
    <col min="9731" max="9731" width="7.1640625" style="16" customWidth="1"/>
    <col min="9732" max="9732" width="7.5" style="16" customWidth="1"/>
    <col min="9733" max="9733" width="5.83203125" style="16" customWidth="1"/>
    <col min="9734" max="9734" width="5" style="16" customWidth="1"/>
    <col min="9735" max="9735" width="7.1640625" style="16" customWidth="1"/>
    <col min="9736" max="9736" width="6.6640625" style="16" customWidth="1"/>
    <col min="9737" max="9737" width="7.1640625" style="16" customWidth="1"/>
    <col min="9738" max="9738" width="6.5" style="16" customWidth="1"/>
    <col min="9739" max="9739" width="6.1640625" style="16" customWidth="1"/>
    <col min="9740" max="9741" width="7.83203125" style="16" customWidth="1"/>
    <col min="9742" max="9742" width="8.83203125" style="16" customWidth="1"/>
    <col min="9743" max="9743" width="8" style="16" customWidth="1"/>
    <col min="9744" max="9744" width="16" style="16" customWidth="1"/>
    <col min="9745" max="9745" width="25.33203125" style="16" customWidth="1"/>
    <col min="9746" max="9746" width="15.5" style="16" customWidth="1"/>
    <col min="9747" max="9747" width="21.6640625" style="16" customWidth="1"/>
    <col min="9748" max="9748" width="5.83203125" style="16" customWidth="1"/>
    <col min="9749" max="9749" width="15.1640625" style="16" customWidth="1"/>
    <col min="9750" max="9752" width="13.33203125" style="16" customWidth="1"/>
    <col min="9753" max="9753" width="16.33203125" style="16" customWidth="1"/>
    <col min="9754" max="9756" width="13.33203125" style="16" customWidth="1"/>
    <col min="9757" max="9757" width="20" style="16" customWidth="1"/>
    <col min="9758" max="9758" width="20.83203125" style="16" customWidth="1"/>
    <col min="9759" max="9759" width="18.6640625" style="16" customWidth="1"/>
    <col min="9760" max="9985" width="12" style="16"/>
    <col min="9986" max="9986" width="17.5" style="16" customWidth="1"/>
    <col min="9987" max="9987" width="7.1640625" style="16" customWidth="1"/>
    <col min="9988" max="9988" width="7.5" style="16" customWidth="1"/>
    <col min="9989" max="9989" width="5.83203125" style="16" customWidth="1"/>
    <col min="9990" max="9990" width="5" style="16" customWidth="1"/>
    <col min="9991" max="9991" width="7.1640625" style="16" customWidth="1"/>
    <col min="9992" max="9992" width="6.6640625" style="16" customWidth="1"/>
    <col min="9993" max="9993" width="7.1640625" style="16" customWidth="1"/>
    <col min="9994" max="9994" width="6.5" style="16" customWidth="1"/>
    <col min="9995" max="9995" width="6.1640625" style="16" customWidth="1"/>
    <col min="9996" max="9997" width="7.83203125" style="16" customWidth="1"/>
    <col min="9998" max="9998" width="8.83203125" style="16" customWidth="1"/>
    <col min="9999" max="9999" width="8" style="16" customWidth="1"/>
    <col min="10000" max="10000" width="16" style="16" customWidth="1"/>
    <col min="10001" max="10001" width="25.33203125" style="16" customWidth="1"/>
    <col min="10002" max="10002" width="15.5" style="16" customWidth="1"/>
    <col min="10003" max="10003" width="21.6640625" style="16" customWidth="1"/>
    <col min="10004" max="10004" width="5.83203125" style="16" customWidth="1"/>
    <col min="10005" max="10005" width="15.1640625" style="16" customWidth="1"/>
    <col min="10006" max="10008" width="13.33203125" style="16" customWidth="1"/>
    <col min="10009" max="10009" width="16.33203125" style="16" customWidth="1"/>
    <col min="10010" max="10012" width="13.33203125" style="16" customWidth="1"/>
    <col min="10013" max="10013" width="20" style="16" customWidth="1"/>
    <col min="10014" max="10014" width="20.83203125" style="16" customWidth="1"/>
    <col min="10015" max="10015" width="18.6640625" style="16" customWidth="1"/>
    <col min="10016" max="10241" width="12" style="16"/>
    <col min="10242" max="10242" width="17.5" style="16" customWidth="1"/>
    <col min="10243" max="10243" width="7.1640625" style="16" customWidth="1"/>
    <col min="10244" max="10244" width="7.5" style="16" customWidth="1"/>
    <col min="10245" max="10245" width="5.83203125" style="16" customWidth="1"/>
    <col min="10246" max="10246" width="5" style="16" customWidth="1"/>
    <col min="10247" max="10247" width="7.1640625" style="16" customWidth="1"/>
    <col min="10248" max="10248" width="6.6640625" style="16" customWidth="1"/>
    <col min="10249" max="10249" width="7.1640625" style="16" customWidth="1"/>
    <col min="10250" max="10250" width="6.5" style="16" customWidth="1"/>
    <col min="10251" max="10251" width="6.1640625" style="16" customWidth="1"/>
    <col min="10252" max="10253" width="7.83203125" style="16" customWidth="1"/>
    <col min="10254" max="10254" width="8.83203125" style="16" customWidth="1"/>
    <col min="10255" max="10255" width="8" style="16" customWidth="1"/>
    <col min="10256" max="10256" width="16" style="16" customWidth="1"/>
    <col min="10257" max="10257" width="25.33203125" style="16" customWidth="1"/>
    <col min="10258" max="10258" width="15.5" style="16" customWidth="1"/>
    <col min="10259" max="10259" width="21.6640625" style="16" customWidth="1"/>
    <col min="10260" max="10260" width="5.83203125" style="16" customWidth="1"/>
    <col min="10261" max="10261" width="15.1640625" style="16" customWidth="1"/>
    <col min="10262" max="10264" width="13.33203125" style="16" customWidth="1"/>
    <col min="10265" max="10265" width="16.33203125" style="16" customWidth="1"/>
    <col min="10266" max="10268" width="13.33203125" style="16" customWidth="1"/>
    <col min="10269" max="10269" width="20" style="16" customWidth="1"/>
    <col min="10270" max="10270" width="20.83203125" style="16" customWidth="1"/>
    <col min="10271" max="10271" width="18.6640625" style="16" customWidth="1"/>
    <col min="10272" max="10497" width="12" style="16"/>
    <col min="10498" max="10498" width="17.5" style="16" customWidth="1"/>
    <col min="10499" max="10499" width="7.1640625" style="16" customWidth="1"/>
    <col min="10500" max="10500" width="7.5" style="16" customWidth="1"/>
    <col min="10501" max="10501" width="5.83203125" style="16" customWidth="1"/>
    <col min="10502" max="10502" width="5" style="16" customWidth="1"/>
    <col min="10503" max="10503" width="7.1640625" style="16" customWidth="1"/>
    <col min="10504" max="10504" width="6.6640625" style="16" customWidth="1"/>
    <col min="10505" max="10505" width="7.1640625" style="16" customWidth="1"/>
    <col min="10506" max="10506" width="6.5" style="16" customWidth="1"/>
    <col min="10507" max="10507" width="6.1640625" style="16" customWidth="1"/>
    <col min="10508" max="10509" width="7.83203125" style="16" customWidth="1"/>
    <col min="10510" max="10510" width="8.83203125" style="16" customWidth="1"/>
    <col min="10511" max="10511" width="8" style="16" customWidth="1"/>
    <col min="10512" max="10512" width="16" style="16" customWidth="1"/>
    <col min="10513" max="10513" width="25.33203125" style="16" customWidth="1"/>
    <col min="10514" max="10514" width="15.5" style="16" customWidth="1"/>
    <col min="10515" max="10515" width="21.6640625" style="16" customWidth="1"/>
    <col min="10516" max="10516" width="5.83203125" style="16" customWidth="1"/>
    <col min="10517" max="10517" width="15.1640625" style="16" customWidth="1"/>
    <col min="10518" max="10520" width="13.33203125" style="16" customWidth="1"/>
    <col min="10521" max="10521" width="16.33203125" style="16" customWidth="1"/>
    <col min="10522" max="10524" width="13.33203125" style="16" customWidth="1"/>
    <col min="10525" max="10525" width="20" style="16" customWidth="1"/>
    <col min="10526" max="10526" width="20.83203125" style="16" customWidth="1"/>
    <col min="10527" max="10527" width="18.6640625" style="16" customWidth="1"/>
    <col min="10528" max="10753" width="12" style="16"/>
    <col min="10754" max="10754" width="17.5" style="16" customWidth="1"/>
    <col min="10755" max="10755" width="7.1640625" style="16" customWidth="1"/>
    <col min="10756" max="10756" width="7.5" style="16" customWidth="1"/>
    <col min="10757" max="10757" width="5.83203125" style="16" customWidth="1"/>
    <col min="10758" max="10758" width="5" style="16" customWidth="1"/>
    <col min="10759" max="10759" width="7.1640625" style="16" customWidth="1"/>
    <col min="10760" max="10760" width="6.6640625" style="16" customWidth="1"/>
    <col min="10761" max="10761" width="7.1640625" style="16" customWidth="1"/>
    <col min="10762" max="10762" width="6.5" style="16" customWidth="1"/>
    <col min="10763" max="10763" width="6.1640625" style="16" customWidth="1"/>
    <col min="10764" max="10765" width="7.83203125" style="16" customWidth="1"/>
    <col min="10766" max="10766" width="8.83203125" style="16" customWidth="1"/>
    <col min="10767" max="10767" width="8" style="16" customWidth="1"/>
    <col min="10768" max="10768" width="16" style="16" customWidth="1"/>
    <col min="10769" max="10769" width="25.33203125" style="16" customWidth="1"/>
    <col min="10770" max="10770" width="15.5" style="16" customWidth="1"/>
    <col min="10771" max="10771" width="21.6640625" style="16" customWidth="1"/>
    <col min="10772" max="10772" width="5.83203125" style="16" customWidth="1"/>
    <col min="10773" max="10773" width="15.1640625" style="16" customWidth="1"/>
    <col min="10774" max="10776" width="13.33203125" style="16" customWidth="1"/>
    <col min="10777" max="10777" width="16.33203125" style="16" customWidth="1"/>
    <col min="10778" max="10780" width="13.33203125" style="16" customWidth="1"/>
    <col min="10781" max="10781" width="20" style="16" customWidth="1"/>
    <col min="10782" max="10782" width="20.83203125" style="16" customWidth="1"/>
    <col min="10783" max="10783" width="18.6640625" style="16" customWidth="1"/>
    <col min="10784" max="11009" width="12" style="16"/>
    <col min="11010" max="11010" width="17.5" style="16" customWidth="1"/>
    <col min="11011" max="11011" width="7.1640625" style="16" customWidth="1"/>
    <col min="11012" max="11012" width="7.5" style="16" customWidth="1"/>
    <col min="11013" max="11013" width="5.83203125" style="16" customWidth="1"/>
    <col min="11014" max="11014" width="5" style="16" customWidth="1"/>
    <col min="11015" max="11015" width="7.1640625" style="16" customWidth="1"/>
    <col min="11016" max="11016" width="6.6640625" style="16" customWidth="1"/>
    <col min="11017" max="11017" width="7.1640625" style="16" customWidth="1"/>
    <col min="11018" max="11018" width="6.5" style="16" customWidth="1"/>
    <col min="11019" max="11019" width="6.1640625" style="16" customWidth="1"/>
    <col min="11020" max="11021" width="7.83203125" style="16" customWidth="1"/>
    <col min="11022" max="11022" width="8.83203125" style="16" customWidth="1"/>
    <col min="11023" max="11023" width="8" style="16" customWidth="1"/>
    <col min="11024" max="11024" width="16" style="16" customWidth="1"/>
    <col min="11025" max="11025" width="25.33203125" style="16" customWidth="1"/>
    <col min="11026" max="11026" width="15.5" style="16" customWidth="1"/>
    <col min="11027" max="11027" width="21.6640625" style="16" customWidth="1"/>
    <col min="11028" max="11028" width="5.83203125" style="16" customWidth="1"/>
    <col min="11029" max="11029" width="15.1640625" style="16" customWidth="1"/>
    <col min="11030" max="11032" width="13.33203125" style="16" customWidth="1"/>
    <col min="11033" max="11033" width="16.33203125" style="16" customWidth="1"/>
    <col min="11034" max="11036" width="13.33203125" style="16" customWidth="1"/>
    <col min="11037" max="11037" width="20" style="16" customWidth="1"/>
    <col min="11038" max="11038" width="20.83203125" style="16" customWidth="1"/>
    <col min="11039" max="11039" width="18.6640625" style="16" customWidth="1"/>
    <col min="11040" max="11265" width="12" style="16"/>
    <col min="11266" max="11266" width="17.5" style="16" customWidth="1"/>
    <col min="11267" max="11267" width="7.1640625" style="16" customWidth="1"/>
    <col min="11268" max="11268" width="7.5" style="16" customWidth="1"/>
    <col min="11269" max="11269" width="5.83203125" style="16" customWidth="1"/>
    <col min="11270" max="11270" width="5" style="16" customWidth="1"/>
    <col min="11271" max="11271" width="7.1640625" style="16" customWidth="1"/>
    <col min="11272" max="11272" width="6.6640625" style="16" customWidth="1"/>
    <col min="11273" max="11273" width="7.1640625" style="16" customWidth="1"/>
    <col min="11274" max="11274" width="6.5" style="16" customWidth="1"/>
    <col min="11275" max="11275" width="6.1640625" style="16" customWidth="1"/>
    <col min="11276" max="11277" width="7.83203125" style="16" customWidth="1"/>
    <col min="11278" max="11278" width="8.83203125" style="16" customWidth="1"/>
    <col min="11279" max="11279" width="8" style="16" customWidth="1"/>
    <col min="11280" max="11280" width="16" style="16" customWidth="1"/>
    <col min="11281" max="11281" width="25.33203125" style="16" customWidth="1"/>
    <col min="11282" max="11282" width="15.5" style="16" customWidth="1"/>
    <col min="11283" max="11283" width="21.6640625" style="16" customWidth="1"/>
    <col min="11284" max="11284" width="5.83203125" style="16" customWidth="1"/>
    <col min="11285" max="11285" width="15.1640625" style="16" customWidth="1"/>
    <col min="11286" max="11288" width="13.33203125" style="16" customWidth="1"/>
    <col min="11289" max="11289" width="16.33203125" style="16" customWidth="1"/>
    <col min="11290" max="11292" width="13.33203125" style="16" customWidth="1"/>
    <col min="11293" max="11293" width="20" style="16" customWidth="1"/>
    <col min="11294" max="11294" width="20.83203125" style="16" customWidth="1"/>
    <col min="11295" max="11295" width="18.6640625" style="16" customWidth="1"/>
    <col min="11296" max="11521" width="12" style="16"/>
    <col min="11522" max="11522" width="17.5" style="16" customWidth="1"/>
    <col min="11523" max="11523" width="7.1640625" style="16" customWidth="1"/>
    <col min="11524" max="11524" width="7.5" style="16" customWidth="1"/>
    <col min="11525" max="11525" width="5.83203125" style="16" customWidth="1"/>
    <col min="11526" max="11526" width="5" style="16" customWidth="1"/>
    <col min="11527" max="11527" width="7.1640625" style="16" customWidth="1"/>
    <col min="11528" max="11528" width="6.6640625" style="16" customWidth="1"/>
    <col min="11529" max="11529" width="7.1640625" style="16" customWidth="1"/>
    <col min="11530" max="11530" width="6.5" style="16" customWidth="1"/>
    <col min="11531" max="11531" width="6.1640625" style="16" customWidth="1"/>
    <col min="11532" max="11533" width="7.83203125" style="16" customWidth="1"/>
    <col min="11534" max="11534" width="8.83203125" style="16" customWidth="1"/>
    <col min="11535" max="11535" width="8" style="16" customWidth="1"/>
    <col min="11536" max="11536" width="16" style="16" customWidth="1"/>
    <col min="11537" max="11537" width="25.33203125" style="16" customWidth="1"/>
    <col min="11538" max="11538" width="15.5" style="16" customWidth="1"/>
    <col min="11539" max="11539" width="21.6640625" style="16" customWidth="1"/>
    <col min="11540" max="11540" width="5.83203125" style="16" customWidth="1"/>
    <col min="11541" max="11541" width="15.1640625" style="16" customWidth="1"/>
    <col min="11542" max="11544" width="13.33203125" style="16" customWidth="1"/>
    <col min="11545" max="11545" width="16.33203125" style="16" customWidth="1"/>
    <col min="11546" max="11548" width="13.33203125" style="16" customWidth="1"/>
    <col min="11549" max="11549" width="20" style="16" customWidth="1"/>
    <col min="11550" max="11550" width="20.83203125" style="16" customWidth="1"/>
    <col min="11551" max="11551" width="18.6640625" style="16" customWidth="1"/>
    <col min="11552" max="11777" width="12" style="16"/>
    <col min="11778" max="11778" width="17.5" style="16" customWidth="1"/>
    <col min="11779" max="11779" width="7.1640625" style="16" customWidth="1"/>
    <col min="11780" max="11780" width="7.5" style="16" customWidth="1"/>
    <col min="11781" max="11781" width="5.83203125" style="16" customWidth="1"/>
    <col min="11782" max="11782" width="5" style="16" customWidth="1"/>
    <col min="11783" max="11783" width="7.1640625" style="16" customWidth="1"/>
    <col min="11784" max="11784" width="6.6640625" style="16" customWidth="1"/>
    <col min="11785" max="11785" width="7.1640625" style="16" customWidth="1"/>
    <col min="11786" max="11786" width="6.5" style="16" customWidth="1"/>
    <col min="11787" max="11787" width="6.1640625" style="16" customWidth="1"/>
    <col min="11788" max="11789" width="7.83203125" style="16" customWidth="1"/>
    <col min="11790" max="11790" width="8.83203125" style="16" customWidth="1"/>
    <col min="11791" max="11791" width="8" style="16" customWidth="1"/>
    <col min="11792" max="11792" width="16" style="16" customWidth="1"/>
    <col min="11793" max="11793" width="25.33203125" style="16" customWidth="1"/>
    <col min="11794" max="11794" width="15.5" style="16" customWidth="1"/>
    <col min="11795" max="11795" width="21.6640625" style="16" customWidth="1"/>
    <col min="11796" max="11796" width="5.83203125" style="16" customWidth="1"/>
    <col min="11797" max="11797" width="15.1640625" style="16" customWidth="1"/>
    <col min="11798" max="11800" width="13.33203125" style="16" customWidth="1"/>
    <col min="11801" max="11801" width="16.33203125" style="16" customWidth="1"/>
    <col min="11802" max="11804" width="13.33203125" style="16" customWidth="1"/>
    <col min="11805" max="11805" width="20" style="16" customWidth="1"/>
    <col min="11806" max="11806" width="20.83203125" style="16" customWidth="1"/>
    <col min="11807" max="11807" width="18.6640625" style="16" customWidth="1"/>
    <col min="11808" max="12033" width="12" style="16"/>
    <col min="12034" max="12034" width="17.5" style="16" customWidth="1"/>
    <col min="12035" max="12035" width="7.1640625" style="16" customWidth="1"/>
    <col min="12036" max="12036" width="7.5" style="16" customWidth="1"/>
    <col min="12037" max="12037" width="5.83203125" style="16" customWidth="1"/>
    <col min="12038" max="12038" width="5" style="16" customWidth="1"/>
    <col min="12039" max="12039" width="7.1640625" style="16" customWidth="1"/>
    <col min="12040" max="12040" width="6.6640625" style="16" customWidth="1"/>
    <col min="12041" max="12041" width="7.1640625" style="16" customWidth="1"/>
    <col min="12042" max="12042" width="6.5" style="16" customWidth="1"/>
    <col min="12043" max="12043" width="6.1640625" style="16" customWidth="1"/>
    <col min="12044" max="12045" width="7.83203125" style="16" customWidth="1"/>
    <col min="12046" max="12046" width="8.83203125" style="16" customWidth="1"/>
    <col min="12047" max="12047" width="8" style="16" customWidth="1"/>
    <col min="12048" max="12048" width="16" style="16" customWidth="1"/>
    <col min="12049" max="12049" width="25.33203125" style="16" customWidth="1"/>
    <col min="12050" max="12050" width="15.5" style="16" customWidth="1"/>
    <col min="12051" max="12051" width="21.6640625" style="16" customWidth="1"/>
    <col min="12052" max="12052" width="5.83203125" style="16" customWidth="1"/>
    <col min="12053" max="12053" width="15.1640625" style="16" customWidth="1"/>
    <col min="12054" max="12056" width="13.33203125" style="16" customWidth="1"/>
    <col min="12057" max="12057" width="16.33203125" style="16" customWidth="1"/>
    <col min="12058" max="12060" width="13.33203125" style="16" customWidth="1"/>
    <col min="12061" max="12061" width="20" style="16" customWidth="1"/>
    <col min="12062" max="12062" width="20.83203125" style="16" customWidth="1"/>
    <col min="12063" max="12063" width="18.6640625" style="16" customWidth="1"/>
    <col min="12064" max="12289" width="12" style="16"/>
    <col min="12290" max="12290" width="17.5" style="16" customWidth="1"/>
    <col min="12291" max="12291" width="7.1640625" style="16" customWidth="1"/>
    <col min="12292" max="12292" width="7.5" style="16" customWidth="1"/>
    <col min="12293" max="12293" width="5.83203125" style="16" customWidth="1"/>
    <col min="12294" max="12294" width="5" style="16" customWidth="1"/>
    <col min="12295" max="12295" width="7.1640625" style="16" customWidth="1"/>
    <col min="12296" max="12296" width="6.6640625" style="16" customWidth="1"/>
    <col min="12297" max="12297" width="7.1640625" style="16" customWidth="1"/>
    <col min="12298" max="12298" width="6.5" style="16" customWidth="1"/>
    <col min="12299" max="12299" width="6.1640625" style="16" customWidth="1"/>
    <col min="12300" max="12301" width="7.83203125" style="16" customWidth="1"/>
    <col min="12302" max="12302" width="8.83203125" style="16" customWidth="1"/>
    <col min="12303" max="12303" width="8" style="16" customWidth="1"/>
    <col min="12304" max="12304" width="16" style="16" customWidth="1"/>
    <col min="12305" max="12305" width="25.33203125" style="16" customWidth="1"/>
    <col min="12306" max="12306" width="15.5" style="16" customWidth="1"/>
    <col min="12307" max="12307" width="21.6640625" style="16" customWidth="1"/>
    <col min="12308" max="12308" width="5.83203125" style="16" customWidth="1"/>
    <col min="12309" max="12309" width="15.1640625" style="16" customWidth="1"/>
    <col min="12310" max="12312" width="13.33203125" style="16" customWidth="1"/>
    <col min="12313" max="12313" width="16.33203125" style="16" customWidth="1"/>
    <col min="12314" max="12316" width="13.33203125" style="16" customWidth="1"/>
    <col min="12317" max="12317" width="20" style="16" customWidth="1"/>
    <col min="12318" max="12318" width="20.83203125" style="16" customWidth="1"/>
    <col min="12319" max="12319" width="18.6640625" style="16" customWidth="1"/>
    <col min="12320" max="12545" width="12" style="16"/>
    <col min="12546" max="12546" width="17.5" style="16" customWidth="1"/>
    <col min="12547" max="12547" width="7.1640625" style="16" customWidth="1"/>
    <col min="12548" max="12548" width="7.5" style="16" customWidth="1"/>
    <col min="12549" max="12549" width="5.83203125" style="16" customWidth="1"/>
    <col min="12550" max="12550" width="5" style="16" customWidth="1"/>
    <col min="12551" max="12551" width="7.1640625" style="16" customWidth="1"/>
    <col min="12552" max="12552" width="6.6640625" style="16" customWidth="1"/>
    <col min="12553" max="12553" width="7.1640625" style="16" customWidth="1"/>
    <col min="12554" max="12554" width="6.5" style="16" customWidth="1"/>
    <col min="12555" max="12555" width="6.1640625" style="16" customWidth="1"/>
    <col min="12556" max="12557" width="7.83203125" style="16" customWidth="1"/>
    <col min="12558" max="12558" width="8.83203125" style="16" customWidth="1"/>
    <col min="12559" max="12559" width="8" style="16" customWidth="1"/>
    <col min="12560" max="12560" width="16" style="16" customWidth="1"/>
    <col min="12561" max="12561" width="25.33203125" style="16" customWidth="1"/>
    <col min="12562" max="12562" width="15.5" style="16" customWidth="1"/>
    <col min="12563" max="12563" width="21.6640625" style="16" customWidth="1"/>
    <col min="12564" max="12564" width="5.83203125" style="16" customWidth="1"/>
    <col min="12565" max="12565" width="15.1640625" style="16" customWidth="1"/>
    <col min="12566" max="12568" width="13.33203125" style="16" customWidth="1"/>
    <col min="12569" max="12569" width="16.33203125" style="16" customWidth="1"/>
    <col min="12570" max="12572" width="13.33203125" style="16" customWidth="1"/>
    <col min="12573" max="12573" width="20" style="16" customWidth="1"/>
    <col min="12574" max="12574" width="20.83203125" style="16" customWidth="1"/>
    <col min="12575" max="12575" width="18.6640625" style="16" customWidth="1"/>
    <col min="12576" max="12801" width="12" style="16"/>
    <col min="12802" max="12802" width="17.5" style="16" customWidth="1"/>
    <col min="12803" max="12803" width="7.1640625" style="16" customWidth="1"/>
    <col min="12804" max="12804" width="7.5" style="16" customWidth="1"/>
    <col min="12805" max="12805" width="5.83203125" style="16" customWidth="1"/>
    <col min="12806" max="12806" width="5" style="16" customWidth="1"/>
    <col min="12807" max="12807" width="7.1640625" style="16" customWidth="1"/>
    <col min="12808" max="12808" width="6.6640625" style="16" customWidth="1"/>
    <col min="12809" max="12809" width="7.1640625" style="16" customWidth="1"/>
    <col min="12810" max="12810" width="6.5" style="16" customWidth="1"/>
    <col min="12811" max="12811" width="6.1640625" style="16" customWidth="1"/>
    <col min="12812" max="12813" width="7.83203125" style="16" customWidth="1"/>
    <col min="12814" max="12814" width="8.83203125" style="16" customWidth="1"/>
    <col min="12815" max="12815" width="8" style="16" customWidth="1"/>
    <col min="12816" max="12816" width="16" style="16" customWidth="1"/>
    <col min="12817" max="12817" width="25.33203125" style="16" customWidth="1"/>
    <col min="12818" max="12818" width="15.5" style="16" customWidth="1"/>
    <col min="12819" max="12819" width="21.6640625" style="16" customWidth="1"/>
    <col min="12820" max="12820" width="5.83203125" style="16" customWidth="1"/>
    <col min="12821" max="12821" width="15.1640625" style="16" customWidth="1"/>
    <col min="12822" max="12824" width="13.33203125" style="16" customWidth="1"/>
    <col min="12825" max="12825" width="16.33203125" style="16" customWidth="1"/>
    <col min="12826" max="12828" width="13.33203125" style="16" customWidth="1"/>
    <col min="12829" max="12829" width="20" style="16" customWidth="1"/>
    <col min="12830" max="12830" width="20.83203125" style="16" customWidth="1"/>
    <col min="12831" max="12831" width="18.6640625" style="16" customWidth="1"/>
    <col min="12832" max="13057" width="12" style="16"/>
    <col min="13058" max="13058" width="17.5" style="16" customWidth="1"/>
    <col min="13059" max="13059" width="7.1640625" style="16" customWidth="1"/>
    <col min="13060" max="13060" width="7.5" style="16" customWidth="1"/>
    <col min="13061" max="13061" width="5.83203125" style="16" customWidth="1"/>
    <col min="13062" max="13062" width="5" style="16" customWidth="1"/>
    <col min="13063" max="13063" width="7.1640625" style="16" customWidth="1"/>
    <col min="13064" max="13064" width="6.6640625" style="16" customWidth="1"/>
    <col min="13065" max="13065" width="7.1640625" style="16" customWidth="1"/>
    <col min="13066" max="13066" width="6.5" style="16" customWidth="1"/>
    <col min="13067" max="13067" width="6.1640625" style="16" customWidth="1"/>
    <col min="13068" max="13069" width="7.83203125" style="16" customWidth="1"/>
    <col min="13070" max="13070" width="8.83203125" style="16" customWidth="1"/>
    <col min="13071" max="13071" width="8" style="16" customWidth="1"/>
    <col min="13072" max="13072" width="16" style="16" customWidth="1"/>
    <col min="13073" max="13073" width="25.33203125" style="16" customWidth="1"/>
    <col min="13074" max="13074" width="15.5" style="16" customWidth="1"/>
    <col min="13075" max="13075" width="21.6640625" style="16" customWidth="1"/>
    <col min="13076" max="13076" width="5.83203125" style="16" customWidth="1"/>
    <col min="13077" max="13077" width="15.1640625" style="16" customWidth="1"/>
    <col min="13078" max="13080" width="13.33203125" style="16" customWidth="1"/>
    <col min="13081" max="13081" width="16.33203125" style="16" customWidth="1"/>
    <col min="13082" max="13084" width="13.33203125" style="16" customWidth="1"/>
    <col min="13085" max="13085" width="20" style="16" customWidth="1"/>
    <col min="13086" max="13086" width="20.83203125" style="16" customWidth="1"/>
    <col min="13087" max="13087" width="18.6640625" style="16" customWidth="1"/>
    <col min="13088" max="13313" width="12" style="16"/>
    <col min="13314" max="13314" width="17.5" style="16" customWidth="1"/>
    <col min="13315" max="13315" width="7.1640625" style="16" customWidth="1"/>
    <col min="13316" max="13316" width="7.5" style="16" customWidth="1"/>
    <col min="13317" max="13317" width="5.83203125" style="16" customWidth="1"/>
    <col min="13318" max="13318" width="5" style="16" customWidth="1"/>
    <col min="13319" max="13319" width="7.1640625" style="16" customWidth="1"/>
    <col min="13320" max="13320" width="6.6640625" style="16" customWidth="1"/>
    <col min="13321" max="13321" width="7.1640625" style="16" customWidth="1"/>
    <col min="13322" max="13322" width="6.5" style="16" customWidth="1"/>
    <col min="13323" max="13323" width="6.1640625" style="16" customWidth="1"/>
    <col min="13324" max="13325" width="7.83203125" style="16" customWidth="1"/>
    <col min="13326" max="13326" width="8.83203125" style="16" customWidth="1"/>
    <col min="13327" max="13327" width="8" style="16" customWidth="1"/>
    <col min="13328" max="13328" width="16" style="16" customWidth="1"/>
    <col min="13329" max="13329" width="25.33203125" style="16" customWidth="1"/>
    <col min="13330" max="13330" width="15.5" style="16" customWidth="1"/>
    <col min="13331" max="13331" width="21.6640625" style="16" customWidth="1"/>
    <col min="13332" max="13332" width="5.83203125" style="16" customWidth="1"/>
    <col min="13333" max="13333" width="15.1640625" style="16" customWidth="1"/>
    <col min="13334" max="13336" width="13.33203125" style="16" customWidth="1"/>
    <col min="13337" max="13337" width="16.33203125" style="16" customWidth="1"/>
    <col min="13338" max="13340" width="13.33203125" style="16" customWidth="1"/>
    <col min="13341" max="13341" width="20" style="16" customWidth="1"/>
    <col min="13342" max="13342" width="20.83203125" style="16" customWidth="1"/>
    <col min="13343" max="13343" width="18.6640625" style="16" customWidth="1"/>
    <col min="13344" max="13569" width="12" style="16"/>
    <col min="13570" max="13570" width="17.5" style="16" customWidth="1"/>
    <col min="13571" max="13571" width="7.1640625" style="16" customWidth="1"/>
    <col min="13572" max="13572" width="7.5" style="16" customWidth="1"/>
    <col min="13573" max="13573" width="5.83203125" style="16" customWidth="1"/>
    <col min="13574" max="13574" width="5" style="16" customWidth="1"/>
    <col min="13575" max="13575" width="7.1640625" style="16" customWidth="1"/>
    <col min="13576" max="13576" width="6.6640625" style="16" customWidth="1"/>
    <col min="13577" max="13577" width="7.1640625" style="16" customWidth="1"/>
    <col min="13578" max="13578" width="6.5" style="16" customWidth="1"/>
    <col min="13579" max="13579" width="6.1640625" style="16" customWidth="1"/>
    <col min="13580" max="13581" width="7.83203125" style="16" customWidth="1"/>
    <col min="13582" max="13582" width="8.83203125" style="16" customWidth="1"/>
    <col min="13583" max="13583" width="8" style="16" customWidth="1"/>
    <col min="13584" max="13584" width="16" style="16" customWidth="1"/>
    <col min="13585" max="13585" width="25.33203125" style="16" customWidth="1"/>
    <col min="13586" max="13586" width="15.5" style="16" customWidth="1"/>
    <col min="13587" max="13587" width="21.6640625" style="16" customWidth="1"/>
    <col min="13588" max="13588" width="5.83203125" style="16" customWidth="1"/>
    <col min="13589" max="13589" width="15.1640625" style="16" customWidth="1"/>
    <col min="13590" max="13592" width="13.33203125" style="16" customWidth="1"/>
    <col min="13593" max="13593" width="16.33203125" style="16" customWidth="1"/>
    <col min="13594" max="13596" width="13.33203125" style="16" customWidth="1"/>
    <col min="13597" max="13597" width="20" style="16" customWidth="1"/>
    <col min="13598" max="13598" width="20.83203125" style="16" customWidth="1"/>
    <col min="13599" max="13599" width="18.6640625" style="16" customWidth="1"/>
    <col min="13600" max="13825" width="12" style="16"/>
    <col min="13826" max="13826" width="17.5" style="16" customWidth="1"/>
    <col min="13827" max="13827" width="7.1640625" style="16" customWidth="1"/>
    <col min="13828" max="13828" width="7.5" style="16" customWidth="1"/>
    <col min="13829" max="13829" width="5.83203125" style="16" customWidth="1"/>
    <col min="13830" max="13830" width="5" style="16" customWidth="1"/>
    <col min="13831" max="13831" width="7.1640625" style="16" customWidth="1"/>
    <col min="13832" max="13832" width="6.6640625" style="16" customWidth="1"/>
    <col min="13833" max="13833" width="7.1640625" style="16" customWidth="1"/>
    <col min="13834" max="13834" width="6.5" style="16" customWidth="1"/>
    <col min="13835" max="13835" width="6.1640625" style="16" customWidth="1"/>
    <col min="13836" max="13837" width="7.83203125" style="16" customWidth="1"/>
    <col min="13838" max="13838" width="8.83203125" style="16" customWidth="1"/>
    <col min="13839" max="13839" width="8" style="16" customWidth="1"/>
    <col min="13840" max="13840" width="16" style="16" customWidth="1"/>
    <col min="13841" max="13841" width="25.33203125" style="16" customWidth="1"/>
    <col min="13842" max="13842" width="15.5" style="16" customWidth="1"/>
    <col min="13843" max="13843" width="21.6640625" style="16" customWidth="1"/>
    <col min="13844" max="13844" width="5.83203125" style="16" customWidth="1"/>
    <col min="13845" max="13845" width="15.1640625" style="16" customWidth="1"/>
    <col min="13846" max="13848" width="13.33203125" style="16" customWidth="1"/>
    <col min="13849" max="13849" width="16.33203125" style="16" customWidth="1"/>
    <col min="13850" max="13852" width="13.33203125" style="16" customWidth="1"/>
    <col min="13853" max="13853" width="20" style="16" customWidth="1"/>
    <col min="13854" max="13854" width="20.83203125" style="16" customWidth="1"/>
    <col min="13855" max="13855" width="18.6640625" style="16" customWidth="1"/>
    <col min="13856" max="14081" width="12" style="16"/>
    <col min="14082" max="14082" width="17.5" style="16" customWidth="1"/>
    <col min="14083" max="14083" width="7.1640625" style="16" customWidth="1"/>
    <col min="14084" max="14084" width="7.5" style="16" customWidth="1"/>
    <col min="14085" max="14085" width="5.83203125" style="16" customWidth="1"/>
    <col min="14086" max="14086" width="5" style="16" customWidth="1"/>
    <col min="14087" max="14087" width="7.1640625" style="16" customWidth="1"/>
    <col min="14088" max="14088" width="6.6640625" style="16" customWidth="1"/>
    <col min="14089" max="14089" width="7.1640625" style="16" customWidth="1"/>
    <col min="14090" max="14090" width="6.5" style="16" customWidth="1"/>
    <col min="14091" max="14091" width="6.1640625" style="16" customWidth="1"/>
    <col min="14092" max="14093" width="7.83203125" style="16" customWidth="1"/>
    <col min="14094" max="14094" width="8.83203125" style="16" customWidth="1"/>
    <col min="14095" max="14095" width="8" style="16" customWidth="1"/>
    <col min="14096" max="14096" width="16" style="16" customWidth="1"/>
    <col min="14097" max="14097" width="25.33203125" style="16" customWidth="1"/>
    <col min="14098" max="14098" width="15.5" style="16" customWidth="1"/>
    <col min="14099" max="14099" width="21.6640625" style="16" customWidth="1"/>
    <col min="14100" max="14100" width="5.83203125" style="16" customWidth="1"/>
    <col min="14101" max="14101" width="15.1640625" style="16" customWidth="1"/>
    <col min="14102" max="14104" width="13.33203125" style="16" customWidth="1"/>
    <col min="14105" max="14105" width="16.33203125" style="16" customWidth="1"/>
    <col min="14106" max="14108" width="13.33203125" style="16" customWidth="1"/>
    <col min="14109" max="14109" width="20" style="16" customWidth="1"/>
    <col min="14110" max="14110" width="20.83203125" style="16" customWidth="1"/>
    <col min="14111" max="14111" width="18.6640625" style="16" customWidth="1"/>
    <col min="14112" max="14337" width="12" style="16"/>
    <col min="14338" max="14338" width="17.5" style="16" customWidth="1"/>
    <col min="14339" max="14339" width="7.1640625" style="16" customWidth="1"/>
    <col min="14340" max="14340" width="7.5" style="16" customWidth="1"/>
    <col min="14341" max="14341" width="5.83203125" style="16" customWidth="1"/>
    <col min="14342" max="14342" width="5" style="16" customWidth="1"/>
    <col min="14343" max="14343" width="7.1640625" style="16" customWidth="1"/>
    <col min="14344" max="14344" width="6.6640625" style="16" customWidth="1"/>
    <col min="14345" max="14345" width="7.1640625" style="16" customWidth="1"/>
    <col min="14346" max="14346" width="6.5" style="16" customWidth="1"/>
    <col min="14347" max="14347" width="6.1640625" style="16" customWidth="1"/>
    <col min="14348" max="14349" width="7.83203125" style="16" customWidth="1"/>
    <col min="14350" max="14350" width="8.83203125" style="16" customWidth="1"/>
    <col min="14351" max="14351" width="8" style="16" customWidth="1"/>
    <col min="14352" max="14352" width="16" style="16" customWidth="1"/>
    <col min="14353" max="14353" width="25.33203125" style="16" customWidth="1"/>
    <col min="14354" max="14354" width="15.5" style="16" customWidth="1"/>
    <col min="14355" max="14355" width="21.6640625" style="16" customWidth="1"/>
    <col min="14356" max="14356" width="5.83203125" style="16" customWidth="1"/>
    <col min="14357" max="14357" width="15.1640625" style="16" customWidth="1"/>
    <col min="14358" max="14360" width="13.33203125" style="16" customWidth="1"/>
    <col min="14361" max="14361" width="16.33203125" style="16" customWidth="1"/>
    <col min="14362" max="14364" width="13.33203125" style="16" customWidth="1"/>
    <col min="14365" max="14365" width="20" style="16" customWidth="1"/>
    <col min="14366" max="14366" width="20.83203125" style="16" customWidth="1"/>
    <col min="14367" max="14367" width="18.6640625" style="16" customWidth="1"/>
    <col min="14368" max="14593" width="12" style="16"/>
    <col min="14594" max="14594" width="17.5" style="16" customWidth="1"/>
    <col min="14595" max="14595" width="7.1640625" style="16" customWidth="1"/>
    <col min="14596" max="14596" width="7.5" style="16" customWidth="1"/>
    <col min="14597" max="14597" width="5.83203125" style="16" customWidth="1"/>
    <col min="14598" max="14598" width="5" style="16" customWidth="1"/>
    <col min="14599" max="14599" width="7.1640625" style="16" customWidth="1"/>
    <col min="14600" max="14600" width="6.6640625" style="16" customWidth="1"/>
    <col min="14601" max="14601" width="7.1640625" style="16" customWidth="1"/>
    <col min="14602" max="14602" width="6.5" style="16" customWidth="1"/>
    <col min="14603" max="14603" width="6.1640625" style="16" customWidth="1"/>
    <col min="14604" max="14605" width="7.83203125" style="16" customWidth="1"/>
    <col min="14606" max="14606" width="8.83203125" style="16" customWidth="1"/>
    <col min="14607" max="14607" width="8" style="16" customWidth="1"/>
    <col min="14608" max="14608" width="16" style="16" customWidth="1"/>
    <col min="14609" max="14609" width="25.33203125" style="16" customWidth="1"/>
    <col min="14610" max="14610" width="15.5" style="16" customWidth="1"/>
    <col min="14611" max="14611" width="21.6640625" style="16" customWidth="1"/>
    <col min="14612" max="14612" width="5.83203125" style="16" customWidth="1"/>
    <col min="14613" max="14613" width="15.1640625" style="16" customWidth="1"/>
    <col min="14614" max="14616" width="13.33203125" style="16" customWidth="1"/>
    <col min="14617" max="14617" width="16.33203125" style="16" customWidth="1"/>
    <col min="14618" max="14620" width="13.33203125" style="16" customWidth="1"/>
    <col min="14621" max="14621" width="20" style="16" customWidth="1"/>
    <col min="14622" max="14622" width="20.83203125" style="16" customWidth="1"/>
    <col min="14623" max="14623" width="18.6640625" style="16" customWidth="1"/>
    <col min="14624" max="14849" width="12" style="16"/>
    <col min="14850" max="14850" width="17.5" style="16" customWidth="1"/>
    <col min="14851" max="14851" width="7.1640625" style="16" customWidth="1"/>
    <col min="14852" max="14852" width="7.5" style="16" customWidth="1"/>
    <col min="14853" max="14853" width="5.83203125" style="16" customWidth="1"/>
    <col min="14854" max="14854" width="5" style="16" customWidth="1"/>
    <col min="14855" max="14855" width="7.1640625" style="16" customWidth="1"/>
    <col min="14856" max="14856" width="6.6640625" style="16" customWidth="1"/>
    <col min="14857" max="14857" width="7.1640625" style="16" customWidth="1"/>
    <col min="14858" max="14858" width="6.5" style="16" customWidth="1"/>
    <col min="14859" max="14859" width="6.1640625" style="16" customWidth="1"/>
    <col min="14860" max="14861" width="7.83203125" style="16" customWidth="1"/>
    <col min="14862" max="14862" width="8.83203125" style="16" customWidth="1"/>
    <col min="14863" max="14863" width="8" style="16" customWidth="1"/>
    <col min="14864" max="14864" width="16" style="16" customWidth="1"/>
    <col min="14865" max="14865" width="25.33203125" style="16" customWidth="1"/>
    <col min="14866" max="14866" width="15.5" style="16" customWidth="1"/>
    <col min="14867" max="14867" width="21.6640625" style="16" customWidth="1"/>
    <col min="14868" max="14868" width="5.83203125" style="16" customWidth="1"/>
    <col min="14869" max="14869" width="15.1640625" style="16" customWidth="1"/>
    <col min="14870" max="14872" width="13.33203125" style="16" customWidth="1"/>
    <col min="14873" max="14873" width="16.33203125" style="16" customWidth="1"/>
    <col min="14874" max="14876" width="13.33203125" style="16" customWidth="1"/>
    <col min="14877" max="14877" width="20" style="16" customWidth="1"/>
    <col min="14878" max="14878" width="20.83203125" style="16" customWidth="1"/>
    <col min="14879" max="14879" width="18.6640625" style="16" customWidth="1"/>
    <col min="14880" max="15105" width="12" style="16"/>
    <col min="15106" max="15106" width="17.5" style="16" customWidth="1"/>
    <col min="15107" max="15107" width="7.1640625" style="16" customWidth="1"/>
    <col min="15108" max="15108" width="7.5" style="16" customWidth="1"/>
    <col min="15109" max="15109" width="5.83203125" style="16" customWidth="1"/>
    <col min="15110" max="15110" width="5" style="16" customWidth="1"/>
    <col min="15111" max="15111" width="7.1640625" style="16" customWidth="1"/>
    <col min="15112" max="15112" width="6.6640625" style="16" customWidth="1"/>
    <col min="15113" max="15113" width="7.1640625" style="16" customWidth="1"/>
    <col min="15114" max="15114" width="6.5" style="16" customWidth="1"/>
    <col min="15115" max="15115" width="6.1640625" style="16" customWidth="1"/>
    <col min="15116" max="15117" width="7.83203125" style="16" customWidth="1"/>
    <col min="15118" max="15118" width="8.83203125" style="16" customWidth="1"/>
    <col min="15119" max="15119" width="8" style="16" customWidth="1"/>
    <col min="15120" max="15120" width="16" style="16" customWidth="1"/>
    <col min="15121" max="15121" width="25.33203125" style="16" customWidth="1"/>
    <col min="15122" max="15122" width="15.5" style="16" customWidth="1"/>
    <col min="15123" max="15123" width="21.6640625" style="16" customWidth="1"/>
    <col min="15124" max="15124" width="5.83203125" style="16" customWidth="1"/>
    <col min="15125" max="15125" width="15.1640625" style="16" customWidth="1"/>
    <col min="15126" max="15128" width="13.33203125" style="16" customWidth="1"/>
    <col min="15129" max="15129" width="16.33203125" style="16" customWidth="1"/>
    <col min="15130" max="15132" width="13.33203125" style="16" customWidth="1"/>
    <col min="15133" max="15133" width="20" style="16" customWidth="1"/>
    <col min="15134" max="15134" width="20.83203125" style="16" customWidth="1"/>
    <col min="15135" max="15135" width="18.6640625" style="16" customWidth="1"/>
    <col min="15136" max="15361" width="12" style="16"/>
    <col min="15362" max="15362" width="17.5" style="16" customWidth="1"/>
    <col min="15363" max="15363" width="7.1640625" style="16" customWidth="1"/>
    <col min="15364" max="15364" width="7.5" style="16" customWidth="1"/>
    <col min="15365" max="15365" width="5.83203125" style="16" customWidth="1"/>
    <col min="15366" max="15366" width="5" style="16" customWidth="1"/>
    <col min="15367" max="15367" width="7.1640625" style="16" customWidth="1"/>
    <col min="15368" max="15368" width="6.6640625" style="16" customWidth="1"/>
    <col min="15369" max="15369" width="7.1640625" style="16" customWidth="1"/>
    <col min="15370" max="15370" width="6.5" style="16" customWidth="1"/>
    <col min="15371" max="15371" width="6.1640625" style="16" customWidth="1"/>
    <col min="15372" max="15373" width="7.83203125" style="16" customWidth="1"/>
    <col min="15374" max="15374" width="8.83203125" style="16" customWidth="1"/>
    <col min="15375" max="15375" width="8" style="16" customWidth="1"/>
    <col min="15376" max="15376" width="16" style="16" customWidth="1"/>
    <col min="15377" max="15377" width="25.33203125" style="16" customWidth="1"/>
    <col min="15378" max="15378" width="15.5" style="16" customWidth="1"/>
    <col min="15379" max="15379" width="21.6640625" style="16" customWidth="1"/>
    <col min="15380" max="15380" width="5.83203125" style="16" customWidth="1"/>
    <col min="15381" max="15381" width="15.1640625" style="16" customWidth="1"/>
    <col min="15382" max="15384" width="13.33203125" style="16" customWidth="1"/>
    <col min="15385" max="15385" width="16.33203125" style="16" customWidth="1"/>
    <col min="15386" max="15388" width="13.33203125" style="16" customWidth="1"/>
    <col min="15389" max="15389" width="20" style="16" customWidth="1"/>
    <col min="15390" max="15390" width="20.83203125" style="16" customWidth="1"/>
    <col min="15391" max="15391" width="18.6640625" style="16" customWidth="1"/>
    <col min="15392" max="15617" width="12" style="16"/>
    <col min="15618" max="15618" width="17.5" style="16" customWidth="1"/>
    <col min="15619" max="15619" width="7.1640625" style="16" customWidth="1"/>
    <col min="15620" max="15620" width="7.5" style="16" customWidth="1"/>
    <col min="15621" max="15621" width="5.83203125" style="16" customWidth="1"/>
    <col min="15622" max="15622" width="5" style="16" customWidth="1"/>
    <col min="15623" max="15623" width="7.1640625" style="16" customWidth="1"/>
    <col min="15624" max="15624" width="6.6640625" style="16" customWidth="1"/>
    <col min="15625" max="15625" width="7.1640625" style="16" customWidth="1"/>
    <col min="15626" max="15626" width="6.5" style="16" customWidth="1"/>
    <col min="15627" max="15627" width="6.1640625" style="16" customWidth="1"/>
    <col min="15628" max="15629" width="7.83203125" style="16" customWidth="1"/>
    <col min="15630" max="15630" width="8.83203125" style="16" customWidth="1"/>
    <col min="15631" max="15631" width="8" style="16" customWidth="1"/>
    <col min="15632" max="15632" width="16" style="16" customWidth="1"/>
    <col min="15633" max="15633" width="25.33203125" style="16" customWidth="1"/>
    <col min="15634" max="15634" width="15.5" style="16" customWidth="1"/>
    <col min="15635" max="15635" width="21.6640625" style="16" customWidth="1"/>
    <col min="15636" max="15636" width="5.83203125" style="16" customWidth="1"/>
    <col min="15637" max="15637" width="15.1640625" style="16" customWidth="1"/>
    <col min="15638" max="15640" width="13.33203125" style="16" customWidth="1"/>
    <col min="15641" max="15641" width="16.33203125" style="16" customWidth="1"/>
    <col min="15642" max="15644" width="13.33203125" style="16" customWidth="1"/>
    <col min="15645" max="15645" width="20" style="16" customWidth="1"/>
    <col min="15646" max="15646" width="20.83203125" style="16" customWidth="1"/>
    <col min="15647" max="15647" width="18.6640625" style="16" customWidth="1"/>
    <col min="15648" max="15873" width="12" style="16"/>
    <col min="15874" max="15874" width="17.5" style="16" customWidth="1"/>
    <col min="15875" max="15875" width="7.1640625" style="16" customWidth="1"/>
    <col min="15876" max="15876" width="7.5" style="16" customWidth="1"/>
    <col min="15877" max="15877" width="5.83203125" style="16" customWidth="1"/>
    <col min="15878" max="15878" width="5" style="16" customWidth="1"/>
    <col min="15879" max="15879" width="7.1640625" style="16" customWidth="1"/>
    <col min="15880" max="15880" width="6.6640625" style="16" customWidth="1"/>
    <col min="15881" max="15881" width="7.1640625" style="16" customWidth="1"/>
    <col min="15882" max="15882" width="6.5" style="16" customWidth="1"/>
    <col min="15883" max="15883" width="6.1640625" style="16" customWidth="1"/>
    <col min="15884" max="15885" width="7.83203125" style="16" customWidth="1"/>
    <col min="15886" max="15886" width="8.83203125" style="16" customWidth="1"/>
    <col min="15887" max="15887" width="8" style="16" customWidth="1"/>
    <col min="15888" max="15888" width="16" style="16" customWidth="1"/>
    <col min="15889" max="15889" width="25.33203125" style="16" customWidth="1"/>
    <col min="15890" max="15890" width="15.5" style="16" customWidth="1"/>
    <col min="15891" max="15891" width="21.6640625" style="16" customWidth="1"/>
    <col min="15892" max="15892" width="5.83203125" style="16" customWidth="1"/>
    <col min="15893" max="15893" width="15.1640625" style="16" customWidth="1"/>
    <col min="15894" max="15896" width="13.33203125" style="16" customWidth="1"/>
    <col min="15897" max="15897" width="16.33203125" style="16" customWidth="1"/>
    <col min="15898" max="15900" width="13.33203125" style="16" customWidth="1"/>
    <col min="15901" max="15901" width="20" style="16" customWidth="1"/>
    <col min="15902" max="15902" width="20.83203125" style="16" customWidth="1"/>
    <col min="15903" max="15903" width="18.6640625" style="16" customWidth="1"/>
    <col min="15904" max="16129" width="12" style="16"/>
    <col min="16130" max="16130" width="17.5" style="16" customWidth="1"/>
    <col min="16131" max="16131" width="7.1640625" style="16" customWidth="1"/>
    <col min="16132" max="16132" width="7.5" style="16" customWidth="1"/>
    <col min="16133" max="16133" width="5.83203125" style="16" customWidth="1"/>
    <col min="16134" max="16134" width="5" style="16" customWidth="1"/>
    <col min="16135" max="16135" width="7.1640625" style="16" customWidth="1"/>
    <col min="16136" max="16136" width="6.6640625" style="16" customWidth="1"/>
    <col min="16137" max="16137" width="7.1640625" style="16" customWidth="1"/>
    <col min="16138" max="16138" width="6.5" style="16" customWidth="1"/>
    <col min="16139" max="16139" width="6.1640625" style="16" customWidth="1"/>
    <col min="16140" max="16141" width="7.83203125" style="16" customWidth="1"/>
    <col min="16142" max="16142" width="8.83203125" style="16" customWidth="1"/>
    <col min="16143" max="16143" width="8" style="16" customWidth="1"/>
    <col min="16144" max="16144" width="16" style="16" customWidth="1"/>
    <col min="16145" max="16145" width="25.33203125" style="16" customWidth="1"/>
    <col min="16146" max="16146" width="15.5" style="16" customWidth="1"/>
    <col min="16147" max="16147" width="21.6640625" style="16" customWidth="1"/>
    <col min="16148" max="16148" width="5.83203125" style="16" customWidth="1"/>
    <col min="16149" max="16149" width="15.1640625" style="16" customWidth="1"/>
    <col min="16150" max="16152" width="13.33203125" style="16" customWidth="1"/>
    <col min="16153" max="16153" width="16.33203125" style="16" customWidth="1"/>
    <col min="16154" max="16156" width="13.33203125" style="16" customWidth="1"/>
    <col min="16157" max="16157" width="20" style="16" customWidth="1"/>
    <col min="16158" max="16158" width="20.83203125" style="16" customWidth="1"/>
    <col min="16159" max="16159" width="18.6640625" style="16" customWidth="1"/>
    <col min="16160" max="16384" width="12" style="16"/>
  </cols>
  <sheetData>
    <row r="4" spans="1:19" ht="23.25">
      <c r="A4" s="620"/>
      <c r="B4" s="620"/>
      <c r="C4" s="620"/>
      <c r="D4" s="620"/>
      <c r="E4" s="620"/>
      <c r="F4" s="620"/>
      <c r="G4" s="620"/>
      <c r="H4" s="620"/>
      <c r="I4" s="620"/>
      <c r="J4" s="620"/>
      <c r="K4" s="620"/>
      <c r="L4" s="620"/>
      <c r="M4" s="620"/>
      <c r="N4" s="620"/>
      <c r="O4" s="620"/>
      <c r="P4" s="620"/>
      <c r="Q4" s="620"/>
      <c r="R4" s="620"/>
      <c r="S4" s="620"/>
    </row>
    <row r="5" spans="1:19" ht="18.75">
      <c r="A5" s="621"/>
      <c r="B5" s="621"/>
      <c r="C5" s="621"/>
      <c r="D5" s="621"/>
      <c r="E5" s="621"/>
      <c r="F5" s="621"/>
      <c r="G5" s="621"/>
      <c r="H5" s="621"/>
      <c r="I5" s="621"/>
      <c r="J5" s="621"/>
      <c r="K5" s="621"/>
      <c r="L5" s="621"/>
      <c r="M5" s="621"/>
      <c r="N5" s="621"/>
      <c r="O5" s="621"/>
      <c r="P5" s="621"/>
      <c r="Q5" s="621"/>
      <c r="R5" s="621"/>
      <c r="S5" s="621"/>
    </row>
    <row r="6" spans="1:19">
      <c r="A6" s="622" t="s">
        <v>81</v>
      </c>
      <c r="B6" s="622"/>
      <c r="C6" s="622"/>
      <c r="D6" s="622"/>
      <c r="E6" s="622"/>
      <c r="F6" s="622"/>
      <c r="G6" s="622"/>
      <c r="H6" s="622"/>
      <c r="I6" s="622"/>
      <c r="J6" s="622"/>
      <c r="K6" s="622"/>
      <c r="L6" s="622"/>
      <c r="M6" s="622"/>
      <c r="N6" s="622"/>
      <c r="O6" s="622"/>
      <c r="P6" s="622"/>
      <c r="Q6" s="622"/>
      <c r="R6" s="622"/>
      <c r="S6" s="622"/>
    </row>
    <row r="7" spans="1:19">
      <c r="A7" s="623" t="s">
        <v>82</v>
      </c>
      <c r="B7" s="623"/>
      <c r="C7" s="623"/>
      <c r="D7" s="623"/>
      <c r="E7" s="623"/>
      <c r="F7" s="623"/>
      <c r="G7" s="623"/>
      <c r="H7" s="623"/>
      <c r="I7" s="623"/>
      <c r="J7" s="623"/>
      <c r="K7" s="623"/>
      <c r="L7" s="623"/>
      <c r="M7" s="623"/>
      <c r="N7" s="623"/>
      <c r="O7" s="623"/>
      <c r="P7" s="623"/>
      <c r="Q7" s="623"/>
      <c r="R7" s="623"/>
      <c r="S7" s="623"/>
    </row>
    <row r="8" spans="1:19">
      <c r="A8" s="622" t="s">
        <v>83</v>
      </c>
      <c r="B8" s="622"/>
      <c r="C8" s="622"/>
      <c r="D8" s="622"/>
      <c r="E8" s="622"/>
      <c r="F8" s="622"/>
      <c r="G8" s="622"/>
      <c r="H8" s="622"/>
      <c r="I8" s="622"/>
      <c r="J8" s="622"/>
      <c r="K8" s="622"/>
      <c r="L8" s="622"/>
      <c r="M8" s="622"/>
      <c r="N8" s="622"/>
      <c r="O8" s="622"/>
      <c r="P8" s="622"/>
      <c r="Q8" s="622"/>
      <c r="R8" s="622"/>
      <c r="S8" s="622"/>
    </row>
    <row r="9" spans="1:19" ht="15.75" customHeight="1">
      <c r="A9" s="618" t="s">
        <v>659</v>
      </c>
      <c r="B9" s="619"/>
      <c r="C9" s="619"/>
      <c r="D9" s="619"/>
      <c r="E9" s="619"/>
      <c r="F9" s="619"/>
      <c r="G9" s="619"/>
      <c r="H9" s="619"/>
      <c r="I9" s="619"/>
      <c r="J9" s="619"/>
      <c r="K9" s="619"/>
      <c r="L9" s="619"/>
      <c r="M9" s="619"/>
      <c r="N9" s="619"/>
      <c r="O9" s="619"/>
      <c r="P9" s="619"/>
      <c r="Q9" s="619"/>
      <c r="R9" s="619"/>
      <c r="S9" s="619"/>
    </row>
    <row r="10" spans="1:19" ht="71.25" customHeight="1" thickBot="1">
      <c r="A10" s="624" t="s">
        <v>84</v>
      </c>
      <c r="B10" s="625"/>
      <c r="C10" s="625"/>
      <c r="D10" s="625"/>
      <c r="E10" s="625"/>
      <c r="F10" s="625"/>
      <c r="G10" s="625"/>
      <c r="H10" s="625"/>
      <c r="I10" s="625"/>
      <c r="J10" s="625"/>
      <c r="K10" s="625"/>
      <c r="L10" s="625"/>
      <c r="M10" s="624"/>
      <c r="N10" s="624"/>
      <c r="O10" s="624"/>
      <c r="P10" s="624"/>
      <c r="Q10" s="624"/>
      <c r="R10" s="624"/>
      <c r="S10" s="624"/>
    </row>
    <row r="11" spans="1:19" ht="17.25" customHeight="1">
      <c r="A11" s="626" t="s">
        <v>85</v>
      </c>
      <c r="B11" s="611" t="s">
        <v>86</v>
      </c>
      <c r="C11" s="611"/>
      <c r="D11" s="611"/>
      <c r="E11" s="611"/>
      <c r="F11" s="611"/>
      <c r="G11" s="611"/>
      <c r="H11" s="611"/>
      <c r="I11" s="611"/>
      <c r="J11" s="611"/>
      <c r="K11" s="611"/>
      <c r="L11" s="611"/>
      <c r="M11" s="585" t="s">
        <v>17</v>
      </c>
      <c r="N11" s="585"/>
      <c r="O11" s="586"/>
      <c r="P11" s="593" t="s">
        <v>87</v>
      </c>
      <c r="Q11" s="596" t="s">
        <v>88</v>
      </c>
      <c r="R11" s="597"/>
      <c r="S11" s="598"/>
    </row>
    <row r="12" spans="1:19" ht="16.5" customHeight="1">
      <c r="A12" s="574"/>
      <c r="B12" s="611" t="s">
        <v>54</v>
      </c>
      <c r="C12" s="611"/>
      <c r="D12" s="611"/>
      <c r="E12" s="611"/>
      <c r="F12" s="611"/>
      <c r="G12" s="611"/>
      <c r="H12" s="611" t="s">
        <v>89</v>
      </c>
      <c r="I12" s="611"/>
      <c r="J12" s="611"/>
      <c r="K12" s="611"/>
      <c r="L12" s="611"/>
      <c r="M12" s="588"/>
      <c r="N12" s="588"/>
      <c r="O12" s="589"/>
      <c r="P12" s="594"/>
      <c r="Q12" s="599"/>
      <c r="R12" s="600"/>
      <c r="S12" s="601"/>
    </row>
    <row r="13" spans="1:19" ht="15.75" customHeight="1">
      <c r="A13" s="574"/>
      <c r="B13" s="611" t="s">
        <v>90</v>
      </c>
      <c r="C13" s="611"/>
      <c r="D13" s="611"/>
      <c r="E13" s="611"/>
      <c r="F13" s="611" t="s">
        <v>91</v>
      </c>
      <c r="G13" s="611"/>
      <c r="H13" s="611" t="s">
        <v>92</v>
      </c>
      <c r="I13" s="611"/>
      <c r="J13" s="611" t="s">
        <v>93</v>
      </c>
      <c r="K13" s="611"/>
      <c r="L13" s="611" t="s">
        <v>657</v>
      </c>
      <c r="M13" s="591"/>
      <c r="N13" s="591"/>
      <c r="O13" s="592"/>
      <c r="P13" s="594"/>
      <c r="Q13" s="599"/>
      <c r="R13" s="600"/>
      <c r="S13" s="601"/>
    </row>
    <row r="14" spans="1:19" ht="16.5" customHeight="1">
      <c r="A14" s="574"/>
      <c r="B14" s="611" t="s">
        <v>94</v>
      </c>
      <c r="C14" s="611"/>
      <c r="D14" s="611" t="s">
        <v>95</v>
      </c>
      <c r="E14" s="611"/>
      <c r="F14" s="611"/>
      <c r="G14" s="611"/>
      <c r="H14" s="611"/>
      <c r="I14" s="611"/>
      <c r="J14" s="611"/>
      <c r="K14" s="611"/>
      <c r="L14" s="611"/>
      <c r="M14" s="612" t="s">
        <v>60</v>
      </c>
      <c r="N14" s="604" t="s">
        <v>59</v>
      </c>
      <c r="O14" s="606" t="s">
        <v>17</v>
      </c>
      <c r="P14" s="594"/>
      <c r="Q14" s="599"/>
      <c r="R14" s="600"/>
      <c r="S14" s="601"/>
    </row>
    <row r="15" spans="1:19" ht="19.5" customHeight="1" thickBot="1">
      <c r="A15" s="595"/>
      <c r="B15" s="167" t="s">
        <v>60</v>
      </c>
      <c r="C15" s="168" t="s">
        <v>59</v>
      </c>
      <c r="D15" s="168" t="s">
        <v>60</v>
      </c>
      <c r="E15" s="168" t="s">
        <v>59</v>
      </c>
      <c r="F15" s="168" t="s">
        <v>60</v>
      </c>
      <c r="G15" s="168" t="s">
        <v>59</v>
      </c>
      <c r="H15" s="168" t="s">
        <v>60</v>
      </c>
      <c r="I15" s="168" t="s">
        <v>59</v>
      </c>
      <c r="J15" s="168" t="s">
        <v>60</v>
      </c>
      <c r="K15" s="169" t="s">
        <v>59</v>
      </c>
      <c r="L15" s="168" t="s">
        <v>639</v>
      </c>
      <c r="M15" s="603"/>
      <c r="N15" s="605"/>
      <c r="O15" s="607"/>
      <c r="P15" s="595"/>
      <c r="Q15" s="170" t="s">
        <v>96</v>
      </c>
      <c r="R15" s="171" t="s">
        <v>205</v>
      </c>
      <c r="S15" s="172" t="s">
        <v>206</v>
      </c>
    </row>
    <row r="16" spans="1:19" ht="14.25" customHeight="1">
      <c r="A16" s="178" t="s">
        <v>97</v>
      </c>
      <c r="B16" s="179"/>
      <c r="C16" s="180"/>
      <c r="D16" s="180"/>
      <c r="E16" s="180"/>
      <c r="F16" s="180"/>
      <c r="G16" s="180"/>
      <c r="H16" s="180"/>
      <c r="I16" s="180"/>
      <c r="J16" s="180"/>
      <c r="K16" s="181"/>
      <c r="L16" s="180"/>
      <c r="M16" s="182">
        <f>B16+D16+F16+H16+J16+L16</f>
        <v>0</v>
      </c>
      <c r="N16" s="183">
        <f>K16+I16+G16+E16+C16+M16</f>
        <v>0</v>
      </c>
      <c r="O16" s="184">
        <f>M16+N16+L16</f>
        <v>0</v>
      </c>
      <c r="P16" s="185"/>
      <c r="Q16" s="186" t="s">
        <v>98</v>
      </c>
      <c r="R16" s="187"/>
      <c r="S16" s="188"/>
    </row>
    <row r="17" spans="1:31" ht="17.25" customHeight="1">
      <c r="A17" s="178" t="s">
        <v>99</v>
      </c>
      <c r="B17" s="189"/>
      <c r="C17" s="190"/>
      <c r="D17" s="190"/>
      <c r="E17" s="190"/>
      <c r="F17" s="190"/>
      <c r="G17" s="190"/>
      <c r="H17" s="190"/>
      <c r="I17" s="190"/>
      <c r="J17" s="190"/>
      <c r="K17" s="191"/>
      <c r="L17" s="190"/>
      <c r="M17" s="182">
        <f t="shared" ref="M17:M27" si="0">B17+D17+F17+H17+J17</f>
        <v>0</v>
      </c>
      <c r="N17" s="183">
        <f t="shared" ref="N17:N27" si="1">K17+I17+G17+E17+C17</f>
        <v>0</v>
      </c>
      <c r="O17" s="184">
        <f t="shared" ref="O17:O27" si="2">M17+N17+L17</f>
        <v>0</v>
      </c>
      <c r="P17" s="185"/>
      <c r="Q17" s="192" t="s">
        <v>101</v>
      </c>
      <c r="R17" s="187"/>
      <c r="S17" s="188"/>
    </row>
    <row r="18" spans="1:31" ht="15.75" customHeight="1">
      <c r="A18" s="178" t="s">
        <v>100</v>
      </c>
      <c r="B18" s="189"/>
      <c r="C18" s="190"/>
      <c r="D18" s="190"/>
      <c r="E18" s="190"/>
      <c r="F18" s="190"/>
      <c r="G18" s="190"/>
      <c r="H18" s="190"/>
      <c r="I18" s="190"/>
      <c r="J18" s="190"/>
      <c r="K18" s="191"/>
      <c r="L18" s="190"/>
      <c r="M18" s="182">
        <f t="shared" si="0"/>
        <v>0</v>
      </c>
      <c r="N18" s="183">
        <f t="shared" si="1"/>
        <v>0</v>
      </c>
      <c r="O18" s="184">
        <f t="shared" si="2"/>
        <v>0</v>
      </c>
      <c r="P18" s="185"/>
      <c r="Q18" s="192" t="s">
        <v>102</v>
      </c>
      <c r="R18" s="187"/>
      <c r="S18" s="188"/>
    </row>
    <row r="19" spans="1:31">
      <c r="A19" s="178" t="s">
        <v>226</v>
      </c>
      <c r="B19" s="189"/>
      <c r="C19" s="190"/>
      <c r="D19" s="190"/>
      <c r="E19" s="190"/>
      <c r="F19" s="190"/>
      <c r="G19" s="190"/>
      <c r="H19" s="190"/>
      <c r="I19" s="190"/>
      <c r="J19" s="190"/>
      <c r="K19" s="191"/>
      <c r="L19" s="190"/>
      <c r="M19" s="182">
        <f t="shared" si="0"/>
        <v>0</v>
      </c>
      <c r="N19" s="183">
        <f t="shared" si="1"/>
        <v>0</v>
      </c>
      <c r="O19" s="184">
        <f t="shared" si="2"/>
        <v>0</v>
      </c>
      <c r="P19" s="185"/>
      <c r="Q19" s="192" t="s">
        <v>110</v>
      </c>
      <c r="R19" s="187"/>
      <c r="S19" s="188"/>
      <c r="AE19" s="313"/>
    </row>
    <row r="20" spans="1:31">
      <c r="A20" s="178" t="s">
        <v>103</v>
      </c>
      <c r="B20" s="189"/>
      <c r="C20" s="190"/>
      <c r="D20" s="190"/>
      <c r="E20" s="190"/>
      <c r="F20" s="190"/>
      <c r="G20" s="190"/>
      <c r="H20" s="190"/>
      <c r="I20" s="190"/>
      <c r="J20" s="190"/>
      <c r="K20" s="191"/>
      <c r="L20" s="190"/>
      <c r="M20" s="182">
        <f t="shared" si="0"/>
        <v>0</v>
      </c>
      <c r="N20" s="183">
        <f t="shared" si="1"/>
        <v>0</v>
      </c>
      <c r="O20" s="184">
        <f t="shared" si="2"/>
        <v>0</v>
      </c>
      <c r="P20" s="185"/>
      <c r="Q20" s="192" t="s">
        <v>227</v>
      </c>
      <c r="R20" s="187">
        <v>3</v>
      </c>
      <c r="S20" s="188">
        <v>3</v>
      </c>
      <c r="AE20" s="313"/>
    </row>
    <row r="21" spans="1:31">
      <c r="A21" s="178" t="s">
        <v>104</v>
      </c>
      <c r="B21" s="193"/>
      <c r="C21" s="194"/>
      <c r="D21" s="194"/>
      <c r="E21" s="194"/>
      <c r="F21" s="194"/>
      <c r="G21" s="194"/>
      <c r="H21" s="194"/>
      <c r="I21" s="194"/>
      <c r="J21" s="194"/>
      <c r="K21" s="195"/>
      <c r="L21" s="194"/>
      <c r="M21" s="182">
        <f t="shared" si="0"/>
        <v>0</v>
      </c>
      <c r="N21" s="183">
        <f t="shared" si="1"/>
        <v>0</v>
      </c>
      <c r="O21" s="184">
        <f t="shared" si="2"/>
        <v>0</v>
      </c>
      <c r="P21" s="197"/>
      <c r="Q21" s="192"/>
      <c r="R21" s="187"/>
      <c r="S21" s="188"/>
      <c r="AE21" s="313"/>
    </row>
    <row r="22" spans="1:31">
      <c r="A22" s="178" t="s">
        <v>105</v>
      </c>
      <c r="B22" s="189"/>
      <c r="C22" s="190"/>
      <c r="D22" s="190"/>
      <c r="E22" s="190"/>
      <c r="F22" s="190"/>
      <c r="G22" s="190"/>
      <c r="H22" s="190"/>
      <c r="I22" s="190"/>
      <c r="J22" s="190"/>
      <c r="K22" s="191"/>
      <c r="L22" s="190"/>
      <c r="M22" s="182">
        <f t="shared" si="0"/>
        <v>0</v>
      </c>
      <c r="N22" s="183">
        <f t="shared" si="1"/>
        <v>0</v>
      </c>
      <c r="O22" s="184">
        <f t="shared" si="2"/>
        <v>0</v>
      </c>
      <c r="P22" s="185"/>
      <c r="Q22" s="198"/>
      <c r="R22" s="199"/>
      <c r="S22" s="188"/>
    </row>
    <row r="23" spans="1:31">
      <c r="A23" s="178" t="s">
        <v>658</v>
      </c>
      <c r="B23" s="193"/>
      <c r="C23" s="194">
        <v>2</v>
      </c>
      <c r="D23" s="194"/>
      <c r="E23" s="194"/>
      <c r="F23" s="194"/>
      <c r="G23" s="194"/>
      <c r="H23" s="194"/>
      <c r="I23" s="194"/>
      <c r="J23" s="194"/>
      <c r="K23" s="195"/>
      <c r="L23" s="194"/>
      <c r="M23" s="182">
        <f t="shared" si="0"/>
        <v>0</v>
      </c>
      <c r="N23" s="183">
        <f t="shared" si="1"/>
        <v>2</v>
      </c>
      <c r="O23" s="184">
        <f t="shared" si="2"/>
        <v>2</v>
      </c>
      <c r="P23" s="200">
        <v>1</v>
      </c>
      <c r="Q23" s="198"/>
      <c r="R23" s="199"/>
      <c r="S23" s="188"/>
    </row>
    <row r="24" spans="1:31">
      <c r="A24" s="178" t="s">
        <v>106</v>
      </c>
      <c r="B24" s="201"/>
      <c r="C24" s="202"/>
      <c r="D24" s="202"/>
      <c r="E24" s="202"/>
      <c r="F24" s="202"/>
      <c r="G24" s="202"/>
      <c r="H24" s="202"/>
      <c r="I24" s="202"/>
      <c r="J24" s="202"/>
      <c r="K24" s="203"/>
      <c r="L24" s="202"/>
      <c r="M24" s="182">
        <f t="shared" si="0"/>
        <v>0</v>
      </c>
      <c r="N24" s="183">
        <f t="shared" si="1"/>
        <v>0</v>
      </c>
      <c r="O24" s="184">
        <f t="shared" si="2"/>
        <v>0</v>
      </c>
      <c r="P24" s="204"/>
      <c r="Q24" s="198"/>
      <c r="R24" s="199"/>
      <c r="S24" s="188"/>
    </row>
    <row r="25" spans="1:31" ht="17.25" customHeight="1">
      <c r="A25" s="178" t="s">
        <v>107</v>
      </c>
      <c r="B25" s="189"/>
      <c r="C25" s="190"/>
      <c r="D25" s="190"/>
      <c r="E25" s="190">
        <v>1</v>
      </c>
      <c r="F25" s="190"/>
      <c r="G25" s="190"/>
      <c r="H25" s="190"/>
      <c r="I25" s="190"/>
      <c r="J25" s="190"/>
      <c r="K25" s="191"/>
      <c r="L25" s="190"/>
      <c r="M25" s="182">
        <f t="shared" si="0"/>
        <v>0</v>
      </c>
      <c r="N25" s="183">
        <f t="shared" si="1"/>
        <v>1</v>
      </c>
      <c r="O25" s="184">
        <f t="shared" si="2"/>
        <v>1</v>
      </c>
      <c r="P25" s="185">
        <v>1</v>
      </c>
      <c r="Q25" s="198"/>
      <c r="R25" s="199"/>
      <c r="S25" s="188"/>
    </row>
    <row r="26" spans="1:31">
      <c r="A26" s="178" t="s">
        <v>108</v>
      </c>
      <c r="B26" s="205"/>
      <c r="C26" s="206"/>
      <c r="D26" s="206"/>
      <c r="E26" s="206"/>
      <c r="F26" s="206"/>
      <c r="G26" s="206"/>
      <c r="H26" s="206"/>
      <c r="I26" s="206"/>
      <c r="J26" s="206"/>
      <c r="K26" s="207"/>
      <c r="L26" s="206"/>
      <c r="M26" s="182">
        <f t="shared" si="0"/>
        <v>0</v>
      </c>
      <c r="N26" s="183">
        <f t="shared" si="1"/>
        <v>0</v>
      </c>
      <c r="O26" s="184">
        <f t="shared" si="2"/>
        <v>0</v>
      </c>
      <c r="P26" s="208"/>
      <c r="Q26" s="198"/>
      <c r="R26" s="199"/>
      <c r="S26" s="188"/>
    </row>
    <row r="27" spans="1:31" ht="15.75" thickBot="1">
      <c r="A27" s="178" t="s">
        <v>109</v>
      </c>
      <c r="B27" s="209"/>
      <c r="C27" s="210"/>
      <c r="D27" s="210"/>
      <c r="E27" s="210"/>
      <c r="F27" s="210"/>
      <c r="G27" s="210"/>
      <c r="H27" s="210"/>
      <c r="I27" s="210"/>
      <c r="J27" s="210"/>
      <c r="K27" s="211"/>
      <c r="L27" s="210">
        <f>188+412</f>
        <v>600</v>
      </c>
      <c r="M27" s="182">
        <f t="shared" si="0"/>
        <v>0</v>
      </c>
      <c r="N27" s="183">
        <f t="shared" si="1"/>
        <v>0</v>
      </c>
      <c r="O27" s="184">
        <f t="shared" si="2"/>
        <v>600</v>
      </c>
      <c r="P27" s="200"/>
      <c r="Q27" s="198"/>
      <c r="R27" s="199"/>
      <c r="S27" s="188"/>
    </row>
    <row r="28" spans="1:31" ht="15.75" thickBot="1">
      <c r="A28" s="173" t="s">
        <v>111</v>
      </c>
      <c r="B28" s="174">
        <f t="shared" ref="B28:O28" si="3">SUM(B16:B27)</f>
        <v>0</v>
      </c>
      <c r="C28" s="174">
        <f t="shared" si="3"/>
        <v>2</v>
      </c>
      <c r="D28" s="174">
        <f t="shared" si="3"/>
        <v>0</v>
      </c>
      <c r="E28" s="174">
        <f>SUM(E16:E27)</f>
        <v>1</v>
      </c>
      <c r="F28" s="174">
        <f t="shared" si="3"/>
        <v>0</v>
      </c>
      <c r="G28" s="174">
        <f t="shared" si="3"/>
        <v>0</v>
      </c>
      <c r="H28" s="174">
        <f t="shared" si="3"/>
        <v>0</v>
      </c>
      <c r="I28" s="174">
        <f t="shared" si="3"/>
        <v>0</v>
      </c>
      <c r="J28" s="174">
        <f t="shared" si="3"/>
        <v>0</v>
      </c>
      <c r="K28" s="175">
        <f t="shared" si="3"/>
        <v>0</v>
      </c>
      <c r="L28" s="174">
        <f>SUM(L16:L27)</f>
        <v>600</v>
      </c>
      <c r="M28" s="174">
        <f t="shared" si="3"/>
        <v>0</v>
      </c>
      <c r="N28" s="174">
        <f t="shared" si="3"/>
        <v>3</v>
      </c>
      <c r="O28" s="174">
        <f t="shared" si="3"/>
        <v>603</v>
      </c>
      <c r="P28" s="174">
        <f>SUM(P16:P27)</f>
        <v>2</v>
      </c>
      <c r="Q28" s="176"/>
      <c r="R28" s="177">
        <f>SUM(R16:R27)</f>
        <v>3</v>
      </c>
      <c r="S28" s="176">
        <f>SUM(S16:S27)</f>
        <v>3</v>
      </c>
    </row>
    <row r="29" spans="1:31">
      <c r="A29" s="608" t="s">
        <v>112</v>
      </c>
      <c r="B29" s="608"/>
      <c r="C29" s="608"/>
      <c r="D29" s="608"/>
      <c r="E29" s="608"/>
      <c r="F29" s="608"/>
      <c r="G29" s="608"/>
      <c r="H29" s="608"/>
      <c r="I29" s="608"/>
      <c r="J29" s="608"/>
      <c r="K29" s="608"/>
      <c r="L29" s="608"/>
      <c r="M29" s="608"/>
      <c r="N29" s="608"/>
      <c r="O29" s="608"/>
      <c r="P29" s="608"/>
      <c r="Q29" s="608"/>
      <c r="R29" s="608"/>
      <c r="S29" s="608"/>
    </row>
    <row r="30" spans="1:31">
      <c r="A30" s="17" t="s">
        <v>113</v>
      </c>
    </row>
    <row r="31" spans="1:31">
      <c r="A31" s="17"/>
    </row>
    <row r="32" spans="1:31">
      <c r="A32" s="609" t="s">
        <v>114</v>
      </c>
      <c r="B32" s="609"/>
      <c r="C32" s="609"/>
      <c r="D32" s="609"/>
      <c r="E32" s="609"/>
      <c r="F32" s="609"/>
      <c r="G32" s="609"/>
      <c r="P32" s="16" t="s">
        <v>115</v>
      </c>
    </row>
    <row r="33" spans="1:22">
      <c r="A33" s="610" t="s">
        <v>116</v>
      </c>
      <c r="B33" s="610"/>
      <c r="C33" s="610" t="s">
        <v>117</v>
      </c>
      <c r="D33" s="610"/>
      <c r="E33" s="610"/>
      <c r="F33" s="610"/>
      <c r="G33" s="610"/>
    </row>
    <row r="34" spans="1:22">
      <c r="A34" s="613" t="s">
        <v>118</v>
      </c>
      <c r="B34" s="613"/>
      <c r="C34" s="614">
        <v>0</v>
      </c>
      <c r="D34" s="614"/>
      <c r="E34" s="614"/>
      <c r="F34" s="614"/>
      <c r="G34" s="614"/>
    </row>
    <row r="35" spans="1:22">
      <c r="A35" s="613" t="s">
        <v>119</v>
      </c>
      <c r="B35" s="613"/>
      <c r="C35" s="614">
        <v>0</v>
      </c>
      <c r="D35" s="614"/>
      <c r="E35" s="614"/>
      <c r="F35" s="614"/>
      <c r="G35" s="614"/>
    </row>
    <row r="36" spans="1:22" ht="14.25" customHeight="1">
      <c r="H36" s="18"/>
    </row>
    <row r="37" spans="1:22" ht="34.5">
      <c r="A37" s="230" t="s">
        <v>85</v>
      </c>
      <c r="B37" s="231" t="s">
        <v>60</v>
      </c>
      <c r="C37" s="231" t="s">
        <v>59</v>
      </c>
      <c r="D37" s="232" t="s">
        <v>120</v>
      </c>
    </row>
    <row r="38" spans="1:22" ht="15.75">
      <c r="A38" s="227" t="s">
        <v>99</v>
      </c>
      <c r="B38" s="228">
        <f>M17</f>
        <v>0</v>
      </c>
      <c r="C38" s="228">
        <f>N17</f>
        <v>0</v>
      </c>
      <c r="D38" s="229">
        <f>B38+C38</f>
        <v>0</v>
      </c>
    </row>
    <row r="39" spans="1:22" ht="18" customHeight="1">
      <c r="A39" s="227" t="s">
        <v>658</v>
      </c>
      <c r="B39" s="228">
        <f>M24</f>
        <v>0</v>
      </c>
      <c r="C39" s="228">
        <v>2</v>
      </c>
      <c r="D39" s="229">
        <f>B39+C39</f>
        <v>2</v>
      </c>
      <c r="V39" s="212"/>
    </row>
    <row r="40" spans="1:22" ht="18.75" customHeight="1">
      <c r="A40" s="227" t="s">
        <v>107</v>
      </c>
      <c r="B40" s="228">
        <f>M25</f>
        <v>0</v>
      </c>
      <c r="C40" s="228">
        <f>N25</f>
        <v>1</v>
      </c>
      <c r="D40" s="229">
        <f>B40+C40</f>
        <v>1</v>
      </c>
    </row>
    <row r="41" spans="1:22" ht="18.75" customHeight="1">
      <c r="A41" s="227" t="s">
        <v>226</v>
      </c>
      <c r="B41" s="228">
        <f>M19</f>
        <v>0</v>
      </c>
      <c r="C41" s="228">
        <f>N19</f>
        <v>0</v>
      </c>
      <c r="D41" s="229">
        <f>B41+C41</f>
        <v>0</v>
      </c>
    </row>
    <row r="42" spans="1:22" ht="15" customHeight="1">
      <c r="A42" s="227" t="str">
        <f>A27</f>
        <v>Otros</v>
      </c>
      <c r="B42" s="228">
        <f>M27</f>
        <v>0</v>
      </c>
      <c r="C42" s="228">
        <f>N27</f>
        <v>0</v>
      </c>
      <c r="D42" s="229">
        <f>B42+C42</f>
        <v>0</v>
      </c>
    </row>
    <row r="43" spans="1:22" ht="15" customHeight="1"/>
    <row r="44" spans="1:22" ht="15.75" thickBot="1"/>
    <row r="45" spans="1:22" ht="21" customHeight="1">
      <c r="A45" s="571" t="s">
        <v>85</v>
      </c>
      <c r="B45" s="615" t="s">
        <v>86</v>
      </c>
      <c r="C45" s="616"/>
      <c r="D45" s="616"/>
      <c r="E45" s="616"/>
      <c r="F45" s="616"/>
      <c r="G45" s="616"/>
      <c r="H45" s="616"/>
      <c r="I45" s="616"/>
      <c r="J45" s="616"/>
      <c r="K45" s="616"/>
      <c r="L45" s="616"/>
      <c r="M45" s="584" t="s">
        <v>17</v>
      </c>
      <c r="N45" s="585"/>
      <c r="O45" s="586"/>
      <c r="P45" s="593" t="s">
        <v>87</v>
      </c>
      <c r="Q45" s="596" t="s">
        <v>88</v>
      </c>
      <c r="R45" s="597"/>
      <c r="S45" s="598"/>
    </row>
    <row r="46" spans="1:22" ht="15" customHeight="1">
      <c r="A46" s="572"/>
      <c r="B46" s="574" t="s">
        <v>54</v>
      </c>
      <c r="C46" s="575"/>
      <c r="D46" s="575"/>
      <c r="E46" s="575"/>
      <c r="F46" s="575"/>
      <c r="G46" s="576"/>
      <c r="H46" s="579" t="s">
        <v>89</v>
      </c>
      <c r="I46" s="617"/>
      <c r="J46" s="617"/>
      <c r="K46" s="617"/>
      <c r="L46" s="617"/>
      <c r="M46" s="587"/>
      <c r="N46" s="588"/>
      <c r="O46" s="589"/>
      <c r="P46" s="594"/>
      <c r="Q46" s="599"/>
      <c r="R46" s="600"/>
      <c r="S46" s="601"/>
    </row>
    <row r="47" spans="1:22" ht="15" customHeight="1">
      <c r="A47" s="572"/>
      <c r="B47" s="574" t="s">
        <v>90</v>
      </c>
      <c r="C47" s="575"/>
      <c r="D47" s="575"/>
      <c r="E47" s="576"/>
      <c r="F47" s="577" t="s">
        <v>91</v>
      </c>
      <c r="G47" s="578"/>
      <c r="H47" s="577" t="s">
        <v>92</v>
      </c>
      <c r="I47" s="578"/>
      <c r="J47" s="577" t="s">
        <v>93</v>
      </c>
      <c r="K47" s="581"/>
      <c r="L47" s="611" t="s">
        <v>657</v>
      </c>
      <c r="M47" s="590"/>
      <c r="N47" s="591"/>
      <c r="O47" s="592"/>
      <c r="P47" s="594"/>
      <c r="Q47" s="599"/>
      <c r="R47" s="600"/>
      <c r="S47" s="601"/>
    </row>
    <row r="48" spans="1:22" ht="15" customHeight="1">
      <c r="A48" s="572"/>
      <c r="B48" s="574" t="s">
        <v>94</v>
      </c>
      <c r="C48" s="576"/>
      <c r="D48" s="583" t="s">
        <v>95</v>
      </c>
      <c r="E48" s="576"/>
      <c r="F48" s="579"/>
      <c r="G48" s="580"/>
      <c r="H48" s="579"/>
      <c r="I48" s="580"/>
      <c r="J48" s="579"/>
      <c r="K48" s="582"/>
      <c r="L48" s="611"/>
      <c r="M48" s="602" t="s">
        <v>60</v>
      </c>
      <c r="N48" s="604" t="s">
        <v>59</v>
      </c>
      <c r="O48" s="606" t="s">
        <v>17</v>
      </c>
      <c r="P48" s="594"/>
      <c r="Q48" s="599"/>
      <c r="R48" s="600"/>
      <c r="S48" s="601"/>
    </row>
    <row r="49" spans="1:22" ht="30.75" thickBot="1">
      <c r="A49" s="573"/>
      <c r="B49" s="167" t="s">
        <v>60</v>
      </c>
      <c r="C49" s="168" t="s">
        <v>59</v>
      </c>
      <c r="D49" s="168" t="s">
        <v>60</v>
      </c>
      <c r="E49" s="168" t="s">
        <v>59</v>
      </c>
      <c r="F49" s="168" t="s">
        <v>60</v>
      </c>
      <c r="G49" s="168" t="s">
        <v>59</v>
      </c>
      <c r="H49" s="168" t="s">
        <v>60</v>
      </c>
      <c r="I49" s="168" t="s">
        <v>59</v>
      </c>
      <c r="J49" s="168" t="s">
        <v>60</v>
      </c>
      <c r="K49" s="169" t="s">
        <v>59</v>
      </c>
      <c r="L49" s="168" t="s">
        <v>639</v>
      </c>
      <c r="M49" s="603"/>
      <c r="N49" s="605"/>
      <c r="O49" s="607"/>
      <c r="P49" s="595"/>
      <c r="Q49" s="170" t="s">
        <v>96</v>
      </c>
      <c r="R49" s="171" t="s">
        <v>205</v>
      </c>
      <c r="S49" s="172" t="s">
        <v>206</v>
      </c>
    </row>
    <row r="50" spans="1:22">
      <c r="A50" s="178" t="s">
        <v>99</v>
      </c>
      <c r="B50" s="189"/>
      <c r="C50" s="190"/>
      <c r="D50" s="190"/>
      <c r="E50" s="190"/>
      <c r="F50" s="190"/>
      <c r="G50" s="190"/>
      <c r="H50" s="190"/>
      <c r="I50" s="190"/>
      <c r="J50" s="191"/>
      <c r="K50" s="190"/>
      <c r="L50" s="190"/>
      <c r="M50" s="388">
        <f>B50+D50+F50+H50+J50</f>
        <v>0</v>
      </c>
      <c r="N50" s="183">
        <f>K50+I50+G50+E50+C50</f>
        <v>0</v>
      </c>
      <c r="O50" s="184">
        <f>M50+N50+L50</f>
        <v>0</v>
      </c>
      <c r="P50" s="185">
        <v>0</v>
      </c>
      <c r="Q50" s="186" t="s">
        <v>98</v>
      </c>
      <c r="R50" s="187">
        <f>R16</f>
        <v>0</v>
      </c>
      <c r="S50" s="187">
        <f>S16</f>
        <v>0</v>
      </c>
    </row>
    <row r="51" spans="1:22">
      <c r="A51" s="178" t="s">
        <v>226</v>
      </c>
      <c r="B51" s="189"/>
      <c r="C51" s="190"/>
      <c r="D51" s="190"/>
      <c r="E51" s="190"/>
      <c r="F51" s="190"/>
      <c r="G51" s="190"/>
      <c r="H51" s="190"/>
      <c r="I51" s="190"/>
      <c r="J51" s="191"/>
      <c r="K51" s="190"/>
      <c r="L51" s="190"/>
      <c r="M51" s="388">
        <f>B51+D51+F51+H51+J51</f>
        <v>0</v>
      </c>
      <c r="N51" s="183">
        <f>K51+I51+G51+E51+C51</f>
        <v>0</v>
      </c>
      <c r="O51" s="184">
        <f t="shared" ref="O51:O54" si="4">M51+N51+L51</f>
        <v>0</v>
      </c>
      <c r="P51" s="185">
        <f>P19</f>
        <v>0</v>
      </c>
      <c r="Q51" s="192" t="s">
        <v>101</v>
      </c>
      <c r="R51" s="187">
        <f t="shared" ref="R51:S53" si="5">R17</f>
        <v>0</v>
      </c>
      <c r="S51" s="187">
        <f t="shared" si="5"/>
        <v>0</v>
      </c>
    </row>
    <row r="52" spans="1:22">
      <c r="A52" s="178" t="s">
        <v>658</v>
      </c>
      <c r="B52" s="201"/>
      <c r="C52" s="202">
        <v>2</v>
      </c>
      <c r="D52" s="202"/>
      <c r="E52" s="202"/>
      <c r="F52" s="202"/>
      <c r="G52" s="202"/>
      <c r="H52" s="202"/>
      <c r="I52" s="202"/>
      <c r="J52" s="203"/>
      <c r="K52" s="202"/>
      <c r="L52" s="202"/>
      <c r="M52" s="389">
        <v>0</v>
      </c>
      <c r="N52" s="196">
        <f>K52+I52+G52+E52+C52</f>
        <v>2</v>
      </c>
      <c r="O52" s="184">
        <f t="shared" si="4"/>
        <v>2</v>
      </c>
      <c r="P52" s="204">
        <v>1</v>
      </c>
      <c r="Q52" s="192" t="s">
        <v>102</v>
      </c>
      <c r="R52" s="187">
        <f t="shared" si="5"/>
        <v>0</v>
      </c>
      <c r="S52" s="187">
        <f t="shared" si="5"/>
        <v>0</v>
      </c>
    </row>
    <row r="53" spans="1:22">
      <c r="A53" s="178" t="s">
        <v>107</v>
      </c>
      <c r="B53" s="189"/>
      <c r="C53" s="190"/>
      <c r="D53" s="190"/>
      <c r="E53" s="190">
        <v>1</v>
      </c>
      <c r="F53" s="190"/>
      <c r="G53" s="190"/>
      <c r="H53" s="190"/>
      <c r="I53" s="190"/>
      <c r="J53" s="191"/>
      <c r="K53" s="190"/>
      <c r="L53" s="190"/>
      <c r="M53" s="389">
        <f>B53+D53+F53+H53+J53</f>
        <v>0</v>
      </c>
      <c r="N53" s="196">
        <f>K53+I53+G53+E53+C53</f>
        <v>1</v>
      </c>
      <c r="O53" s="184">
        <f t="shared" si="4"/>
        <v>1</v>
      </c>
      <c r="P53" s="185">
        <f>P25</f>
        <v>1</v>
      </c>
      <c r="Q53" s="192" t="s">
        <v>110</v>
      </c>
      <c r="R53" s="187">
        <f t="shared" si="5"/>
        <v>0</v>
      </c>
      <c r="S53" s="187">
        <f t="shared" si="5"/>
        <v>0</v>
      </c>
    </row>
    <row r="54" spans="1:22" ht="15.75" thickBot="1">
      <c r="A54" s="178" t="s">
        <v>109</v>
      </c>
      <c r="B54" s="209"/>
      <c r="C54" s="210"/>
      <c r="D54" s="210"/>
      <c r="E54" s="210"/>
      <c r="F54" s="210"/>
      <c r="G54" s="210"/>
      <c r="H54" s="210"/>
      <c r="I54" s="210"/>
      <c r="J54" s="211"/>
      <c r="K54" s="202"/>
      <c r="L54" s="202">
        <v>600</v>
      </c>
      <c r="M54" s="389">
        <v>0</v>
      </c>
      <c r="N54" s="196">
        <f>K54+I54+G54+E54+C54</f>
        <v>0</v>
      </c>
      <c r="O54" s="184">
        <f t="shared" si="4"/>
        <v>600</v>
      </c>
      <c r="P54" s="200">
        <v>0</v>
      </c>
      <c r="Q54" s="198" t="s">
        <v>227</v>
      </c>
      <c r="R54" s="199">
        <v>0</v>
      </c>
      <c r="S54" s="188">
        <v>0</v>
      </c>
    </row>
    <row r="55" spans="1:22" ht="15.75" thickBot="1">
      <c r="A55" s="173" t="s">
        <v>111</v>
      </c>
      <c r="B55" s="174">
        <f>SUM(B50:B54)</f>
        <v>0</v>
      </c>
      <c r="C55" s="174">
        <f t="shared" ref="C55:N55" si="6">SUM(C50:C54)</f>
        <v>2</v>
      </c>
      <c r="D55" s="174">
        <f t="shared" si="6"/>
        <v>0</v>
      </c>
      <c r="E55" s="174">
        <f t="shared" si="6"/>
        <v>1</v>
      </c>
      <c r="F55" s="174">
        <f t="shared" si="6"/>
        <v>0</v>
      </c>
      <c r="G55" s="174">
        <f t="shared" si="6"/>
        <v>0</v>
      </c>
      <c r="H55" s="174">
        <f t="shared" si="6"/>
        <v>0</v>
      </c>
      <c r="I55" s="174">
        <f t="shared" si="6"/>
        <v>0</v>
      </c>
      <c r="J55" s="175">
        <f t="shared" si="6"/>
        <v>0</v>
      </c>
      <c r="K55" s="390">
        <f t="shared" si="6"/>
        <v>0</v>
      </c>
      <c r="L55" s="390">
        <f t="shared" si="6"/>
        <v>600</v>
      </c>
      <c r="M55" s="176">
        <f t="shared" si="6"/>
        <v>0</v>
      </c>
      <c r="N55" s="174">
        <f t="shared" si="6"/>
        <v>3</v>
      </c>
      <c r="O55" s="174">
        <f>SUM(O50:O54)</f>
        <v>603</v>
      </c>
      <c r="P55" s="174">
        <f>SUM(P50:P54)</f>
        <v>2</v>
      </c>
      <c r="Q55" s="176"/>
      <c r="R55" s="177">
        <f>SUM(R50:R54)</f>
        <v>0</v>
      </c>
      <c r="S55" s="176">
        <f>SUM(S50:S54)</f>
        <v>0</v>
      </c>
    </row>
    <row r="56" spans="1:22" ht="15.75">
      <c r="P56" s="19"/>
    </row>
    <row r="61" spans="1:22" ht="15.75">
      <c r="U61" s="20"/>
      <c r="V61" s="21"/>
    </row>
    <row r="62" spans="1:22" ht="15.75">
      <c r="U62" s="19"/>
      <c r="V62" s="19"/>
    </row>
    <row r="63" spans="1:22" ht="15.75">
      <c r="U63" s="19"/>
      <c r="V63" s="19"/>
    </row>
    <row r="64" spans="1:22" ht="15.75">
      <c r="U64" s="19"/>
      <c r="V64" s="19"/>
    </row>
    <row r="65" spans="21:22" ht="15.75">
      <c r="U65" s="19"/>
      <c r="V65" s="19"/>
    </row>
    <row r="66" spans="21:22" ht="15.75">
      <c r="U66" s="19"/>
      <c r="V66" s="19"/>
    </row>
  </sheetData>
  <sortState xmlns:xlrd2="http://schemas.microsoft.com/office/spreadsheetml/2017/richdata2" ref="A41:C52">
    <sortCondition descending="1" ref="C41"/>
  </sortState>
  <mergeCells count="49">
    <mergeCell ref="L47:L48"/>
    <mergeCell ref="B45:L45"/>
    <mergeCell ref="H46:L46"/>
    <mergeCell ref="A9:S9"/>
    <mergeCell ref="A4:S4"/>
    <mergeCell ref="A5:S5"/>
    <mergeCell ref="A6:S6"/>
    <mergeCell ref="A7:S7"/>
    <mergeCell ref="A8:S8"/>
    <mergeCell ref="A10:S10"/>
    <mergeCell ref="A11:A15"/>
    <mergeCell ref="M11:O13"/>
    <mergeCell ref="P11:P15"/>
    <mergeCell ref="Q11:S14"/>
    <mergeCell ref="B12:G12"/>
    <mergeCell ref="B13:E13"/>
    <mergeCell ref="B11:L11"/>
    <mergeCell ref="H12:L12"/>
    <mergeCell ref="A35:B35"/>
    <mergeCell ref="C35:G35"/>
    <mergeCell ref="A34:B34"/>
    <mergeCell ref="C34:G34"/>
    <mergeCell ref="O14:O15"/>
    <mergeCell ref="A29:S29"/>
    <mergeCell ref="A32:G32"/>
    <mergeCell ref="A33:B33"/>
    <mergeCell ref="C33:G33"/>
    <mergeCell ref="H13:I14"/>
    <mergeCell ref="J13:K14"/>
    <mergeCell ref="B14:C14"/>
    <mergeCell ref="D14:E14"/>
    <mergeCell ref="M14:M15"/>
    <mergeCell ref="N14:N15"/>
    <mergeCell ref="F13:G14"/>
    <mergeCell ref="L13:L14"/>
    <mergeCell ref="M45:O47"/>
    <mergeCell ref="P45:P49"/>
    <mergeCell ref="Q45:S48"/>
    <mergeCell ref="M48:M49"/>
    <mergeCell ref="N48:N49"/>
    <mergeCell ref="O48:O49"/>
    <mergeCell ref="A45:A49"/>
    <mergeCell ref="B46:G46"/>
    <mergeCell ref="F47:G48"/>
    <mergeCell ref="J47:K48"/>
    <mergeCell ref="H47:I48"/>
    <mergeCell ref="D48:E48"/>
    <mergeCell ref="B48:C48"/>
    <mergeCell ref="B47:E47"/>
  </mergeCells>
  <printOptions horizontalCentered="1" verticalCentered="1"/>
  <pageMargins left="0.43307086614173229" right="0.47244094488188981" top="0.23622047244094491" bottom="0.23622047244094491" header="0.27559055118110237" footer="0.23622047244094491"/>
  <pageSetup scale="82" orientation="landscape" r:id="rId1"/>
  <colBreaks count="1" manualBreakCount="1">
    <brk id="19" max="34" man="1"/>
  </colBreaks>
  <ignoredErrors>
    <ignoredError sqref="B41:C41"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tabColor rgb="FF92D050"/>
  </sheetPr>
  <dimension ref="A1:L97"/>
  <sheetViews>
    <sheetView showGridLines="0" view="pageBreakPreview" zoomScale="85" zoomScaleNormal="115" zoomScaleSheetLayoutView="85" workbookViewId="0">
      <selection activeCell="A4" sqref="A4:L6"/>
    </sheetView>
  </sheetViews>
  <sheetFormatPr baseColWidth="10" defaultRowHeight="15"/>
  <cols>
    <col min="1" max="1" width="55.1640625" style="16" customWidth="1"/>
    <col min="2" max="2" width="13.83203125" style="16" customWidth="1"/>
    <col min="3" max="3" width="14.83203125" style="16" customWidth="1"/>
    <col min="4" max="16384" width="12" style="16"/>
  </cols>
  <sheetData>
    <row r="1" spans="1:12" ht="49.5" customHeight="1"/>
    <row r="2" spans="1:12" ht="21">
      <c r="A2" s="633"/>
      <c r="B2" s="633"/>
      <c r="C2" s="633"/>
      <c r="D2" s="633"/>
      <c r="E2" s="633"/>
      <c r="F2" s="633"/>
      <c r="G2" s="633"/>
      <c r="H2" s="633"/>
      <c r="I2" s="633"/>
      <c r="J2" s="633"/>
      <c r="K2" s="633"/>
      <c r="L2" s="633"/>
    </row>
    <row r="3" spans="1:12" ht="20.25" customHeight="1">
      <c r="A3" s="622"/>
      <c r="B3" s="622"/>
      <c r="C3" s="622"/>
      <c r="D3" s="622"/>
      <c r="E3" s="622"/>
      <c r="F3" s="622"/>
      <c r="G3" s="622"/>
      <c r="H3" s="622"/>
      <c r="I3" s="622"/>
      <c r="J3" s="622"/>
      <c r="K3" s="622"/>
      <c r="L3" s="622"/>
    </row>
    <row r="4" spans="1:12">
      <c r="A4" s="622" t="s">
        <v>48</v>
      </c>
      <c r="B4" s="622"/>
      <c r="C4" s="622"/>
      <c r="D4" s="622"/>
      <c r="E4" s="622"/>
      <c r="F4" s="622"/>
      <c r="G4" s="622"/>
      <c r="H4" s="622"/>
      <c r="I4" s="622"/>
      <c r="J4" s="622"/>
      <c r="K4" s="622"/>
      <c r="L4" s="622"/>
    </row>
    <row r="5" spans="1:12">
      <c r="A5" s="635" t="s">
        <v>177</v>
      </c>
      <c r="B5" s="635"/>
      <c r="C5" s="635"/>
      <c r="D5" s="635"/>
      <c r="E5" s="635"/>
      <c r="F5" s="635"/>
      <c r="G5" s="635"/>
      <c r="H5" s="635"/>
      <c r="I5" s="635"/>
      <c r="J5" s="635"/>
      <c r="K5" s="635"/>
      <c r="L5" s="635"/>
    </row>
    <row r="6" spans="1:12">
      <c r="A6" s="634" t="s">
        <v>659</v>
      </c>
      <c r="B6" s="635"/>
      <c r="C6" s="635"/>
      <c r="D6" s="635"/>
      <c r="E6" s="635"/>
      <c r="F6" s="635"/>
      <c r="G6" s="635"/>
      <c r="H6" s="635"/>
      <c r="I6" s="635"/>
      <c r="J6" s="635"/>
      <c r="K6" s="635"/>
      <c r="L6" s="635"/>
    </row>
    <row r="9" spans="1:12" ht="16.5">
      <c r="A9" s="629"/>
      <c r="B9" s="629"/>
      <c r="C9" s="629"/>
    </row>
    <row r="10" spans="1:12" ht="16.5">
      <c r="A10" s="629"/>
      <c r="B10" s="629"/>
      <c r="C10" s="629"/>
    </row>
    <row r="11" spans="1:12" ht="16.5">
      <c r="A11" s="629"/>
      <c r="B11" s="629"/>
      <c r="C11" s="629"/>
    </row>
    <row r="12" spans="1:12" ht="16.5">
      <c r="A12" s="629" t="s">
        <v>135</v>
      </c>
      <c r="B12" s="629"/>
      <c r="C12" s="629"/>
    </row>
    <row r="13" spans="1:12" ht="16.5">
      <c r="A13" s="629" t="str">
        <f>A6</f>
        <v>Acumulada al 2do Trimestre (Abril - Junio) 2025</v>
      </c>
      <c r="B13" s="629"/>
      <c r="C13" s="629"/>
    </row>
    <row r="14" spans="1:12" ht="16.5">
      <c r="A14" s="27" t="s">
        <v>72</v>
      </c>
      <c r="B14" s="27" t="s">
        <v>136</v>
      </c>
      <c r="C14" s="27" t="s">
        <v>137</v>
      </c>
    </row>
    <row r="15" spans="1:12" ht="16.5">
      <c r="A15" s="27" t="s">
        <v>15</v>
      </c>
      <c r="B15" s="27">
        <f>8+2</f>
        <v>10</v>
      </c>
      <c r="C15" s="28">
        <f>Tabla3[[#This Row],[Cantidad]]/Tabla3[[#Totals],[Cantidad]]</f>
        <v>0.32258064516129031</v>
      </c>
    </row>
    <row r="16" spans="1:12" ht="16.5">
      <c r="A16" s="27" t="s">
        <v>16</v>
      </c>
      <c r="B16" s="27">
        <f>12+9</f>
        <v>21</v>
      </c>
      <c r="C16" s="28">
        <f>Tabla3[[#This Row],[Cantidad]]/Tabla3[[#Totals],[Cantidad]]</f>
        <v>0.67741935483870963</v>
      </c>
    </row>
    <row r="17" spans="1:3">
      <c r="A17" s="29" t="s">
        <v>17</v>
      </c>
      <c r="B17" s="29">
        <f>SUBTOTAL(109,Tabla3[Cantidad])</f>
        <v>31</v>
      </c>
      <c r="C17" s="30">
        <f>SUBTOTAL(109,Tabla3[Porcentaje])</f>
        <v>1</v>
      </c>
    </row>
    <row r="18" spans="1:3" ht="16.5">
      <c r="A18" s="31" t="s">
        <v>138</v>
      </c>
      <c r="B18" s="31"/>
      <c r="C18" s="31"/>
    </row>
    <row r="20" spans="1:3" ht="16.5">
      <c r="A20" s="629"/>
      <c r="B20" s="629"/>
      <c r="C20" s="629"/>
    </row>
    <row r="21" spans="1:3" ht="16.5">
      <c r="A21" s="629"/>
      <c r="B21" s="629"/>
      <c r="C21" s="629"/>
    </row>
    <row r="22" spans="1:3" ht="16.5">
      <c r="A22" s="629"/>
      <c r="B22" s="629"/>
      <c r="C22" s="629"/>
    </row>
    <row r="23" spans="1:3" ht="16.5">
      <c r="A23" s="629" t="s">
        <v>139</v>
      </c>
      <c r="B23" s="629"/>
      <c r="C23" s="629"/>
    </row>
    <row r="24" spans="1:3" ht="16.5">
      <c r="A24" s="629" t="str">
        <f>A6</f>
        <v>Acumulada al 2do Trimestre (Abril - Junio) 2025</v>
      </c>
      <c r="B24" s="629"/>
      <c r="C24" s="629"/>
    </row>
    <row r="25" spans="1:3" ht="16.5">
      <c r="A25" s="27" t="s">
        <v>140</v>
      </c>
      <c r="B25" s="31" t="s">
        <v>136</v>
      </c>
      <c r="C25" s="31" t="s">
        <v>137</v>
      </c>
    </row>
    <row r="26" spans="1:3" ht="17.25">
      <c r="A26" s="391" t="s">
        <v>141</v>
      </c>
      <c r="B26" s="33">
        <f>12+6</f>
        <v>18</v>
      </c>
      <c r="C26" s="34">
        <f>Tabla4[[#This Row],[Cantidad]]/Tabla4[[#Totals],[Cantidad]]</f>
        <v>0.58064516129032262</v>
      </c>
    </row>
    <row r="27" spans="1:3" ht="17.25">
      <c r="A27" s="391" t="s">
        <v>253</v>
      </c>
      <c r="B27" s="33">
        <v>2</v>
      </c>
      <c r="C27" s="34">
        <f>Tabla4[[#This Row],[Cantidad]]/Tabla4[[#Totals],[Cantidad]]</f>
        <v>6.4516129032258063E-2</v>
      </c>
    </row>
    <row r="28" spans="1:3" ht="17.25" hidden="1" customHeight="1">
      <c r="A28" s="315" t="s">
        <v>641</v>
      </c>
      <c r="B28" s="79">
        <v>2</v>
      </c>
      <c r="C28" s="34">
        <f>Tabla4[[#This Row],[Cantidad]]/Tabla4[[#Totals],[Cantidad]]</f>
        <v>6.4516129032258063E-2</v>
      </c>
    </row>
    <row r="29" spans="1:3" ht="17.25" hidden="1" customHeight="1">
      <c r="A29" s="315" t="s">
        <v>642</v>
      </c>
      <c r="B29" s="79">
        <f>2+1</f>
        <v>3</v>
      </c>
      <c r="C29" s="34">
        <f>Tabla4[[#This Row],[Cantidad]]/Tabla4[[#Totals],[Cantidad]]</f>
        <v>9.6774193548387094E-2</v>
      </c>
    </row>
    <row r="30" spans="1:3" ht="17.25" hidden="1" customHeight="1">
      <c r="A30" s="32"/>
      <c r="B30" s="33"/>
      <c r="C30" s="34">
        <f>Tabla4[[#This Row],[Cantidad]]/Tabla4[[#Totals],[Cantidad]]</f>
        <v>0</v>
      </c>
    </row>
    <row r="31" spans="1:3" ht="17.25" hidden="1" customHeight="1">
      <c r="A31" s="315"/>
      <c r="B31" s="79"/>
      <c r="C31" s="34">
        <f>Tabla4[[#This Row],[Cantidad]]/Tabla4[[#Totals],[Cantidad]]</f>
        <v>0</v>
      </c>
    </row>
    <row r="32" spans="1:3" ht="17.25" hidden="1" customHeight="1">
      <c r="A32" s="316"/>
      <c r="B32" s="33"/>
      <c r="C32" s="34">
        <f>Tabla4[[#This Row],[Cantidad]]/Tabla4[[#Totals],[Cantidad]]</f>
        <v>0</v>
      </c>
    </row>
    <row r="33" spans="1:3" ht="17.25" hidden="1" customHeight="1">
      <c r="A33" s="316"/>
      <c r="B33" s="33"/>
      <c r="C33" s="34">
        <f>Tabla4[[#This Row],[Cantidad]]/Tabla4[[#Totals],[Cantidad]]</f>
        <v>0</v>
      </c>
    </row>
    <row r="34" spans="1:3" ht="17.25">
      <c r="A34" s="391" t="s">
        <v>644</v>
      </c>
      <c r="B34" s="33">
        <v>2</v>
      </c>
      <c r="C34" s="34">
        <f>Tabla4[[#This Row],[Cantidad]]/Tabla4[[#Totals],[Cantidad]]</f>
        <v>6.4516129032258063E-2</v>
      </c>
    </row>
    <row r="35" spans="1:3" ht="17.25">
      <c r="A35" s="284" t="s">
        <v>645</v>
      </c>
      <c r="B35" s="27">
        <v>3</v>
      </c>
      <c r="C35" s="34">
        <f>Tabla4[[#This Row],[Cantidad]]/Tabla4[[#Totals],[Cantidad]]</f>
        <v>9.6774193548387094E-2</v>
      </c>
    </row>
    <row r="36" spans="1:3" ht="17.25">
      <c r="A36" s="284" t="s">
        <v>250</v>
      </c>
      <c r="B36" s="27">
        <f>2+1</f>
        <v>3</v>
      </c>
      <c r="C36" s="34">
        <f>Tabla4[[#This Row],[Cantidad]]/Tabla4[[#Totals],[Cantidad]]</f>
        <v>9.6774193548387094E-2</v>
      </c>
    </row>
    <row r="37" spans="1:3" ht="17.25">
      <c r="A37" s="284" t="s">
        <v>640</v>
      </c>
      <c r="B37" s="27">
        <v>1</v>
      </c>
      <c r="C37" s="34">
        <f>Tabla4[[#This Row],[Cantidad]]/Tabla4[[#Totals],[Cantidad]]</f>
        <v>3.2258064516129031E-2</v>
      </c>
    </row>
    <row r="38" spans="1:3" ht="17.25">
      <c r="A38" s="284" t="s">
        <v>249</v>
      </c>
      <c r="B38" s="27">
        <v>1</v>
      </c>
      <c r="C38" s="34">
        <f>Tabla4[[#This Row],[Cantidad]]/Tabla4[[#Totals],[Cantidad]]</f>
        <v>3.2258064516129031E-2</v>
      </c>
    </row>
    <row r="39" spans="1:3" ht="17.25">
      <c r="A39" s="284" t="s">
        <v>643</v>
      </c>
      <c r="B39" s="27">
        <v>1</v>
      </c>
      <c r="C39" s="34">
        <f>Tabla4[[#This Row],[Cantidad]]/Tabla4[[#Totals],[Cantidad]]</f>
        <v>3.2258064516129031E-2</v>
      </c>
    </row>
    <row r="40" spans="1:3">
      <c r="A40" s="81" t="s">
        <v>17</v>
      </c>
      <c r="B40" s="81">
        <f>SUBTOTAL(109,Tabla4[Cantidad])</f>
        <v>31</v>
      </c>
      <c r="C40" s="78">
        <f>SUBTOTAL(109,Tabla4[Porcentaje])</f>
        <v>1</v>
      </c>
    </row>
    <row r="41" spans="1:3" ht="16.5">
      <c r="A41" s="31" t="s">
        <v>138</v>
      </c>
      <c r="B41" s="31"/>
      <c r="C41" s="31"/>
    </row>
    <row r="45" spans="1:3" ht="16.5">
      <c r="A45" s="629"/>
      <c r="B45" s="629"/>
      <c r="C45" s="629"/>
    </row>
    <row r="46" spans="1:3" ht="16.5">
      <c r="A46" s="629"/>
      <c r="B46" s="629"/>
      <c r="C46" s="629"/>
    </row>
    <row r="47" spans="1:3" ht="16.5">
      <c r="A47" s="629"/>
      <c r="B47" s="629"/>
      <c r="C47" s="629"/>
    </row>
    <row r="48" spans="1:3" ht="16.5">
      <c r="A48" s="629" t="s">
        <v>142</v>
      </c>
      <c r="B48" s="629"/>
      <c r="C48" s="629"/>
    </row>
    <row r="49" spans="1:3" ht="16.5">
      <c r="A49" s="629" t="str">
        <f>A6</f>
        <v>Acumulada al 2do Trimestre (Abril - Junio) 2025</v>
      </c>
      <c r="B49" s="629"/>
      <c r="C49" s="629"/>
    </row>
    <row r="50" spans="1:3" ht="16.5">
      <c r="A50" s="31" t="s">
        <v>143</v>
      </c>
      <c r="B50" s="31" t="s">
        <v>136</v>
      </c>
      <c r="C50" s="31" t="s">
        <v>137</v>
      </c>
    </row>
    <row r="51" spans="1:3" ht="17.25">
      <c r="A51" s="32" t="s">
        <v>64</v>
      </c>
      <c r="B51" s="33">
        <f>1</f>
        <v>1</v>
      </c>
      <c r="C51" s="86">
        <f>Tabla5[[#This Row],[Cantidad]]/Tabla5[[#Totals],[Cantidad]]</f>
        <v>3.2258064516129031E-2</v>
      </c>
    </row>
    <row r="52" spans="1:3" ht="15.75" customHeight="1">
      <c r="A52" s="32" t="s">
        <v>134</v>
      </c>
      <c r="B52" s="33">
        <f>8+4</f>
        <v>12</v>
      </c>
      <c r="C52" s="86">
        <f>Tabla5[[#This Row],[Cantidad]]/Tabla5[[#Totals],[Cantidad]]</f>
        <v>0.38709677419354838</v>
      </c>
    </row>
    <row r="53" spans="1:3" ht="15.75" customHeight="1">
      <c r="A53" s="32" t="s">
        <v>65</v>
      </c>
      <c r="B53" s="33">
        <f>11+7</f>
        <v>18</v>
      </c>
      <c r="C53" s="86">
        <f>Tabla5[[#This Row],[Cantidad]]/Tabla5[[#Totals],[Cantidad]]</f>
        <v>0.58064516129032262</v>
      </c>
    </row>
    <row r="54" spans="1:3">
      <c r="A54" s="35" t="s">
        <v>17</v>
      </c>
      <c r="B54" s="35">
        <f>SUBTOTAL(109,Tabla5[Cantidad])</f>
        <v>31</v>
      </c>
      <c r="C54" s="36">
        <f>SUBTOTAL(109,Tabla5[Porcentaje])</f>
        <v>1</v>
      </c>
    </row>
    <row r="55" spans="1:3" ht="16.5">
      <c r="A55" s="31" t="s">
        <v>138</v>
      </c>
      <c r="B55" s="37"/>
      <c r="C55" s="38"/>
    </row>
    <row r="57" spans="1:3" ht="15" customHeight="1">
      <c r="A57" s="628"/>
      <c r="B57" s="628"/>
      <c r="C57" s="628"/>
    </row>
    <row r="58" spans="1:3" ht="15" customHeight="1">
      <c r="A58" s="628"/>
      <c r="B58" s="628"/>
      <c r="C58" s="628"/>
    </row>
    <row r="59" spans="1:3" ht="15.75">
      <c r="A59" s="628"/>
      <c r="B59" s="628"/>
      <c r="C59" s="628"/>
    </row>
    <row r="60" spans="1:3" ht="28.5" customHeight="1">
      <c r="A60" s="632" t="s">
        <v>144</v>
      </c>
      <c r="B60" s="632"/>
      <c r="C60" s="632"/>
    </row>
    <row r="61" spans="1:3" ht="15.75">
      <c r="A61" s="627" t="str">
        <f>A6</f>
        <v>Acumulada al 2do Trimestre (Abril - Junio) 2025</v>
      </c>
      <c r="B61" s="627"/>
      <c r="C61" s="627"/>
    </row>
    <row r="62" spans="1:3" ht="16.5">
      <c r="A62" s="27" t="s">
        <v>145</v>
      </c>
      <c r="B62" s="27" t="s">
        <v>146</v>
      </c>
      <c r="C62" s="27" t="s">
        <v>137</v>
      </c>
    </row>
    <row r="63" spans="1:3" ht="17.25">
      <c r="A63" s="27" t="s">
        <v>147</v>
      </c>
      <c r="B63" s="27">
        <f>8+3</f>
        <v>11</v>
      </c>
      <c r="C63" s="87">
        <f>B63/$B$66</f>
        <v>0.35483870967741937</v>
      </c>
    </row>
    <row r="64" spans="1:3" ht="15.75" customHeight="1">
      <c r="A64" s="392">
        <v>0.75</v>
      </c>
      <c r="B64" s="27">
        <v>1</v>
      </c>
      <c r="C64" s="87">
        <f>B64/$B$66</f>
        <v>3.2258064516129031E-2</v>
      </c>
    </row>
    <row r="65" spans="1:3" ht="15.75" customHeight="1" thickBot="1">
      <c r="A65" s="341">
        <v>1</v>
      </c>
      <c r="B65" s="39">
        <f>11+8</f>
        <v>19</v>
      </c>
      <c r="C65" s="88">
        <f>B65/$B$66</f>
        <v>0.61290322580645162</v>
      </c>
    </row>
    <row r="66" spans="1:3" ht="15.75" thickTop="1">
      <c r="A66" s="29" t="s">
        <v>17</v>
      </c>
      <c r="B66" s="29">
        <f>SUM(B63:B65)</f>
        <v>31</v>
      </c>
      <c r="C66" s="30">
        <f>SUM(C63:C65)</f>
        <v>1</v>
      </c>
    </row>
    <row r="67" spans="1:3" ht="16.5">
      <c r="A67" s="31" t="s">
        <v>138</v>
      </c>
      <c r="B67" s="40"/>
      <c r="C67" s="41"/>
    </row>
    <row r="69" spans="1:3" ht="15.75" customHeight="1"/>
    <row r="71" spans="1:3" ht="15.75">
      <c r="A71" s="630"/>
      <c r="B71" s="630"/>
      <c r="C71" s="630"/>
    </row>
    <row r="72" spans="1:3" ht="15.75">
      <c r="A72" s="630"/>
      <c r="B72" s="630"/>
      <c r="C72" s="630"/>
    </row>
    <row r="73" spans="1:3" ht="15.75">
      <c r="A73" s="630"/>
      <c r="B73" s="630"/>
      <c r="C73" s="630"/>
    </row>
    <row r="74" spans="1:3">
      <c r="A74" s="631" t="s">
        <v>148</v>
      </c>
      <c r="B74" s="631"/>
      <c r="C74" s="631"/>
    </row>
    <row r="75" spans="1:3">
      <c r="A75" s="631"/>
      <c r="B75" s="631"/>
      <c r="C75" s="631"/>
    </row>
    <row r="76" spans="1:3" ht="16.5">
      <c r="A76" s="629" t="str">
        <f>A6</f>
        <v>Acumulada al 2do Trimestre (Abril - Junio) 2025</v>
      </c>
      <c r="B76" s="629"/>
      <c r="C76" s="629"/>
    </row>
    <row r="77" spans="1:3" ht="16.5">
      <c r="A77" s="42" t="s">
        <v>149</v>
      </c>
      <c r="B77" s="43" t="s">
        <v>136</v>
      </c>
      <c r="C77" s="44" t="s">
        <v>137</v>
      </c>
    </row>
    <row r="78" spans="1:3" ht="17.25">
      <c r="A78" s="83" t="s">
        <v>166</v>
      </c>
      <c r="B78" s="27">
        <f>19+11</f>
        <v>30</v>
      </c>
      <c r="C78" s="86">
        <f>Tabla6[[#This Row],[Cantidad]]/Tabla6[[#Totals],[Cantidad]]</f>
        <v>0.967741935483871</v>
      </c>
    </row>
    <row r="79" spans="1:3" ht="17.25">
      <c r="A79" s="83" t="s">
        <v>646</v>
      </c>
      <c r="B79" s="80">
        <v>1</v>
      </c>
      <c r="C79" s="86">
        <f>Tabla6[[#This Row],[Cantidad]]/Tabla6[[#Totals],[Cantidad]]</f>
        <v>3.2258064516129031E-2</v>
      </c>
    </row>
    <row r="80" spans="1:3">
      <c r="A80" s="81" t="s">
        <v>17</v>
      </c>
      <c r="B80" s="81">
        <f>SUBTOTAL(109,Tabla6[Cantidad])</f>
        <v>31</v>
      </c>
      <c r="C80" s="82">
        <f>SUBTOTAL(109,Tabla6[Porcentaje])</f>
        <v>1</v>
      </c>
    </row>
    <row r="81" spans="1:3" ht="16.5">
      <c r="A81" s="31" t="s">
        <v>138</v>
      </c>
    </row>
    <row r="83" spans="1:3" ht="16.5">
      <c r="A83" s="629"/>
      <c r="B83" s="629"/>
      <c r="C83" s="629"/>
    </row>
    <row r="84" spans="1:3" ht="16.5">
      <c r="A84" s="629"/>
      <c r="B84" s="629"/>
      <c r="C84" s="629"/>
    </row>
    <row r="85" spans="1:3" ht="16.5">
      <c r="A85" s="629"/>
      <c r="B85" s="629"/>
      <c r="C85" s="629"/>
    </row>
    <row r="86" spans="1:3" ht="16.5">
      <c r="A86" s="629" t="s">
        <v>150</v>
      </c>
      <c r="B86" s="629"/>
      <c r="C86" s="629"/>
    </row>
    <row r="87" spans="1:3" ht="16.5">
      <c r="A87" s="629" t="str">
        <f>A6</f>
        <v>Acumulada al 2do Trimestre (Abril - Junio) 2025</v>
      </c>
      <c r="B87" s="629"/>
      <c r="C87" s="629"/>
    </row>
    <row r="88" spans="1:3" ht="16.5">
      <c r="A88" s="27" t="s">
        <v>151</v>
      </c>
      <c r="B88" s="31" t="s">
        <v>136</v>
      </c>
      <c r="C88" s="31" t="s">
        <v>137</v>
      </c>
    </row>
    <row r="89" spans="1:3" ht="17.25">
      <c r="A89" s="32" t="s">
        <v>28</v>
      </c>
      <c r="B89" s="33">
        <v>9</v>
      </c>
      <c r="C89" s="86">
        <f>Tabla58[[#This Row],[Cantidad]]/Tabla58[[#Totals],[Cantidad]]</f>
        <v>0.29032258064516131</v>
      </c>
    </row>
    <row r="90" spans="1:3" ht="17.25">
      <c r="A90" s="84" t="s">
        <v>29</v>
      </c>
      <c r="B90" s="85">
        <v>4</v>
      </c>
      <c r="C90" s="89">
        <f>Tabla58[[#This Row],[Cantidad]]/Tabla58[[#Totals],[Cantidad]]</f>
        <v>0.12903225806451613</v>
      </c>
    </row>
    <row r="91" spans="1:3" ht="17.25">
      <c r="A91" s="84" t="s">
        <v>30</v>
      </c>
      <c r="B91" s="85">
        <v>7</v>
      </c>
      <c r="C91" s="89">
        <f>Tabla58[[#This Row],[Cantidad]]/Tabla58[[#Totals],[Cantidad]]</f>
        <v>0.22580645161290322</v>
      </c>
    </row>
    <row r="92" spans="1:3" ht="17.25">
      <c r="A92" s="84" t="s">
        <v>168</v>
      </c>
      <c r="B92" s="85">
        <v>0</v>
      </c>
      <c r="C92" s="89">
        <f>Tabla58[[#This Row],[Cantidad]]/Tabla58[[#Totals],[Cantidad]]</f>
        <v>0</v>
      </c>
    </row>
    <row r="93" spans="1:3" ht="17.25">
      <c r="A93" s="391" t="s">
        <v>168</v>
      </c>
      <c r="B93" s="33">
        <v>0</v>
      </c>
      <c r="C93" s="86">
        <f>Tabla58[[#This Row],[Cantidad]]/Tabla58[[#Totals],[Cantidad]]</f>
        <v>0</v>
      </c>
    </row>
    <row r="94" spans="1:3" ht="17.25" hidden="1">
      <c r="A94" s="352" t="s">
        <v>167</v>
      </c>
      <c r="B94" s="33">
        <v>0</v>
      </c>
      <c r="C94" s="86">
        <f>Tabla58[[#This Row],[Cantidad]]/Tabla58[[#Totals],[Cantidad]]</f>
        <v>0</v>
      </c>
    </row>
    <row r="95" spans="1:3" ht="17.25">
      <c r="A95" s="84" t="s">
        <v>169</v>
      </c>
      <c r="B95" s="214">
        <v>11</v>
      </c>
      <c r="C95" s="89">
        <f>Tabla58[[#This Row],[Cantidad]]/Tabla58[[#Totals],[Cantidad]]</f>
        <v>0.35483870967741937</v>
      </c>
    </row>
    <row r="96" spans="1:3">
      <c r="A96" s="81" t="s">
        <v>17</v>
      </c>
      <c r="B96" s="81">
        <f>SUBTOTAL(109,Tabla58[Cantidad])</f>
        <v>31</v>
      </c>
      <c r="C96" s="82">
        <f>SUBTOTAL(109,Tabla58[Porcentaje])</f>
        <v>1</v>
      </c>
    </row>
    <row r="97" spans="1:3" ht="16.5">
      <c r="A97" s="31" t="s">
        <v>138</v>
      </c>
      <c r="B97" s="37"/>
      <c r="C97" s="38"/>
    </row>
  </sheetData>
  <mergeCells count="35">
    <mergeCell ref="A2:L2"/>
    <mergeCell ref="A58:C58"/>
    <mergeCell ref="A4:L4"/>
    <mergeCell ref="A22:C22"/>
    <mergeCell ref="A21:C21"/>
    <mergeCell ref="A20:C20"/>
    <mergeCell ref="A10:C10"/>
    <mergeCell ref="A11:C11"/>
    <mergeCell ref="A12:C12"/>
    <mergeCell ref="A6:L6"/>
    <mergeCell ref="A5:L5"/>
    <mergeCell ref="A46:C46"/>
    <mergeCell ref="A9:C9"/>
    <mergeCell ref="A13:C13"/>
    <mergeCell ref="A23:C23"/>
    <mergeCell ref="A45:C45"/>
    <mergeCell ref="A47:C47"/>
    <mergeCell ref="A57:C57"/>
    <mergeCell ref="A24:C24"/>
    <mergeCell ref="A3:L3"/>
    <mergeCell ref="A60:C60"/>
    <mergeCell ref="A48:C48"/>
    <mergeCell ref="A49:C49"/>
    <mergeCell ref="A61:C61"/>
    <mergeCell ref="A59:C59"/>
    <mergeCell ref="A87:C87"/>
    <mergeCell ref="A71:C71"/>
    <mergeCell ref="A72:C72"/>
    <mergeCell ref="A73:C73"/>
    <mergeCell ref="A83:C83"/>
    <mergeCell ref="A84:C84"/>
    <mergeCell ref="A85:C85"/>
    <mergeCell ref="A86:C86"/>
    <mergeCell ref="A76:C76"/>
    <mergeCell ref="A74:C75"/>
  </mergeCells>
  <printOptions horizontalCentered="1" verticalCentered="1"/>
  <pageMargins left="0.70866141732283472" right="0.70866141732283472" top="0.74803149606299213" bottom="0.74803149606299213" header="0.31496062992125984" footer="0.31496062992125984"/>
  <pageSetup scale="63" fitToHeight="0" orientation="landscape" r:id="rId1"/>
  <rowBreaks count="2" manualBreakCount="2">
    <brk id="44" max="10" man="1"/>
    <brk id="69" max="10" man="1"/>
  </rowBreaks>
  <drawing r:id="rId2"/>
  <tableParts count="6">
    <tablePart r:id="rId3"/>
    <tablePart r:id="rId4"/>
    <tablePart r:id="rId5"/>
    <tablePart r:id="rId6"/>
    <tablePart r:id="rId7"/>
    <tablePart r:id="rId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2">
    <tabColor rgb="FF92D050"/>
  </sheetPr>
  <dimension ref="A2:S94"/>
  <sheetViews>
    <sheetView showGridLines="0" view="pageBreakPreview" zoomScale="70" zoomScaleNormal="85" zoomScaleSheetLayoutView="70" workbookViewId="0">
      <selection activeCell="G4" sqref="G4:O6"/>
    </sheetView>
  </sheetViews>
  <sheetFormatPr baseColWidth="10" defaultColWidth="13.5" defaultRowHeight="15"/>
  <cols>
    <col min="1" max="1" width="46" style="22" bestFit="1" customWidth="1"/>
    <col min="2" max="2" width="20.1640625" style="22" bestFit="1" customWidth="1"/>
    <col min="3" max="3" width="15.33203125" style="22" bestFit="1" customWidth="1"/>
    <col min="4" max="4" width="13.5" style="22"/>
    <col min="5" max="5" width="11.83203125" style="22" customWidth="1"/>
    <col min="6" max="6" width="13" style="22" customWidth="1"/>
    <col min="7" max="7" width="26.1640625" style="22" customWidth="1"/>
    <col min="8" max="8" width="21.5" style="22" customWidth="1"/>
    <col min="9" max="10" width="12.83203125" style="22" customWidth="1"/>
    <col min="11" max="11" width="16.1640625" style="22" customWidth="1"/>
    <col min="12" max="12" width="17" style="22" customWidth="1"/>
    <col min="13" max="13" width="13.5" style="22" customWidth="1"/>
    <col min="14" max="14" width="27.6640625" style="22" customWidth="1"/>
    <col min="15" max="15" width="27.1640625" style="22" bestFit="1" customWidth="1"/>
    <col min="16" max="16" width="10.1640625" style="22" customWidth="1"/>
    <col min="17" max="18" width="13.5" style="22"/>
    <col min="19" max="19" width="33.83203125" style="22" customWidth="1"/>
    <col min="20" max="16384" width="13.5" style="22"/>
  </cols>
  <sheetData>
    <row r="2" spans="1:16" ht="78.75" customHeight="1">
      <c r="A2" s="636" t="s">
        <v>307</v>
      </c>
      <c r="B2" s="636"/>
      <c r="C2" s="636"/>
      <c r="D2" s="636"/>
      <c r="E2" s="215"/>
      <c r="G2" s="643"/>
      <c r="H2" s="643"/>
      <c r="I2" s="643"/>
      <c r="J2" s="643"/>
      <c r="K2" s="643"/>
      <c r="L2" s="643"/>
      <c r="M2" s="643"/>
      <c r="N2" s="643"/>
      <c r="O2" s="643"/>
      <c r="P2" s="23"/>
    </row>
    <row r="3" spans="1:16" ht="27.75" customHeight="1">
      <c r="A3" s="216"/>
      <c r="B3" s="216"/>
      <c r="C3" s="215"/>
      <c r="D3" s="215"/>
      <c r="E3" s="215"/>
      <c r="G3" s="644"/>
      <c r="H3" s="644"/>
      <c r="I3" s="644"/>
      <c r="J3" s="644"/>
      <c r="K3" s="644"/>
      <c r="L3" s="644"/>
      <c r="M3" s="644"/>
      <c r="N3" s="644"/>
      <c r="O3" s="644"/>
      <c r="P3" s="23"/>
    </row>
    <row r="4" spans="1:16" ht="18.75">
      <c r="A4" s="217" t="s">
        <v>308</v>
      </c>
      <c r="B4" s="217" t="s">
        <v>122</v>
      </c>
      <c r="C4" s="215"/>
      <c r="D4" s="215"/>
      <c r="E4" s="215"/>
      <c r="G4" s="645" t="s">
        <v>204</v>
      </c>
      <c r="H4" s="645"/>
      <c r="I4" s="645"/>
      <c r="J4" s="645"/>
      <c r="K4" s="645"/>
      <c r="L4" s="645"/>
      <c r="M4" s="645"/>
      <c r="N4" s="645"/>
      <c r="O4" s="645"/>
      <c r="P4" s="23"/>
    </row>
    <row r="5" spans="1:16" ht="18.75">
      <c r="A5" s="218" t="s">
        <v>28</v>
      </c>
      <c r="B5" s="393">
        <v>0</v>
      </c>
      <c r="C5" s="215"/>
      <c r="D5" s="215"/>
      <c r="E5" s="215"/>
      <c r="G5" s="646" t="s">
        <v>123</v>
      </c>
      <c r="H5" s="646"/>
      <c r="I5" s="646"/>
      <c r="J5" s="646"/>
      <c r="K5" s="646"/>
      <c r="L5" s="646"/>
      <c r="M5" s="646"/>
      <c r="N5" s="646"/>
      <c r="O5" s="646"/>
      <c r="P5" s="23"/>
    </row>
    <row r="6" spans="1:16" ht="18.75">
      <c r="A6" s="218" t="s">
        <v>29</v>
      </c>
      <c r="B6" s="393">
        <v>2</v>
      </c>
      <c r="C6" s="215"/>
      <c r="D6" s="215"/>
      <c r="E6" s="215"/>
      <c r="G6" s="640" t="s">
        <v>659</v>
      </c>
      <c r="H6" s="640"/>
      <c r="I6" s="640"/>
      <c r="J6" s="640"/>
      <c r="K6" s="640"/>
      <c r="L6" s="640"/>
      <c r="M6" s="640"/>
      <c r="N6" s="640"/>
      <c r="O6" s="640"/>
      <c r="P6" s="23"/>
    </row>
    <row r="7" spans="1:16" ht="18.75">
      <c r="A7" s="218" t="s">
        <v>248</v>
      </c>
      <c r="B7" s="393">
        <v>4</v>
      </c>
      <c r="C7" s="215"/>
      <c r="D7" s="215"/>
      <c r="E7" s="215"/>
      <c r="G7" s="640"/>
      <c r="H7" s="640"/>
      <c r="I7" s="640"/>
      <c r="J7" s="640"/>
      <c r="K7" s="640"/>
      <c r="L7" s="640"/>
      <c r="M7" s="640"/>
      <c r="N7" s="640"/>
      <c r="O7" s="640"/>
      <c r="P7" s="23"/>
    </row>
    <row r="8" spans="1:16" ht="15.75">
      <c r="A8" s="218" t="s">
        <v>251</v>
      </c>
      <c r="B8" s="218">
        <v>0</v>
      </c>
      <c r="C8" s="215"/>
      <c r="D8" s="215"/>
      <c r="E8" s="215"/>
      <c r="G8" s="641" t="s">
        <v>124</v>
      </c>
      <c r="H8" s="642" t="s">
        <v>125</v>
      </c>
      <c r="I8" s="642"/>
      <c r="J8" s="642"/>
      <c r="K8" s="642" t="s">
        <v>53</v>
      </c>
      <c r="L8" s="642"/>
      <c r="M8" s="642" t="s">
        <v>17</v>
      </c>
      <c r="N8" s="641" t="s">
        <v>126</v>
      </c>
      <c r="O8" s="641" t="s">
        <v>127</v>
      </c>
    </row>
    <row r="9" spans="1:16" ht="15.75">
      <c r="A9" s="218" t="s">
        <v>167</v>
      </c>
      <c r="B9" s="218">
        <v>0</v>
      </c>
      <c r="C9" s="215"/>
      <c r="D9" s="215"/>
      <c r="E9" s="215"/>
      <c r="G9" s="641"/>
      <c r="H9" s="296" t="s">
        <v>134</v>
      </c>
      <c r="I9" s="296" t="s">
        <v>65</v>
      </c>
      <c r="J9" s="296" t="s">
        <v>64</v>
      </c>
      <c r="K9" s="296" t="s">
        <v>16</v>
      </c>
      <c r="L9" s="296" t="s">
        <v>15</v>
      </c>
      <c r="M9" s="642"/>
      <c r="N9" s="641"/>
      <c r="O9" s="641"/>
    </row>
    <row r="10" spans="1:16" ht="30">
      <c r="A10" s="218" t="s">
        <v>248</v>
      </c>
      <c r="B10" s="218">
        <v>11</v>
      </c>
      <c r="C10" s="215"/>
      <c r="D10" s="215"/>
      <c r="E10" s="215"/>
      <c r="G10" s="292" t="s">
        <v>196</v>
      </c>
      <c r="H10" s="293">
        <f>B46</f>
        <v>0</v>
      </c>
      <c r="I10" s="294">
        <f>D46</f>
        <v>11</v>
      </c>
      <c r="J10" s="294">
        <f>C46</f>
        <v>6</v>
      </c>
      <c r="K10" s="294">
        <f>C54</f>
        <v>13</v>
      </c>
      <c r="L10" s="294">
        <f>B54</f>
        <v>4</v>
      </c>
      <c r="M10" s="294">
        <f>SUM(H10:J10)</f>
        <v>17</v>
      </c>
      <c r="N10" s="314">
        <f>79450+103170</f>
        <v>182620</v>
      </c>
      <c r="O10" s="295">
        <f>15000*M10</f>
        <v>255000</v>
      </c>
      <c r="P10" s="285"/>
    </row>
    <row r="11" spans="1:16" ht="15.75">
      <c r="A11" s="219" t="s">
        <v>129</v>
      </c>
      <c r="B11" s="217">
        <f>SUM(B5:B10)</f>
        <v>17</v>
      </c>
      <c r="C11" s="215"/>
      <c r="D11" s="215"/>
      <c r="E11" s="215"/>
      <c r="G11" s="298" t="s">
        <v>58</v>
      </c>
      <c r="H11" s="297">
        <f t="shared" ref="H11:O11" si="0">SUM(H10:H10)</f>
        <v>0</v>
      </c>
      <c r="I11" s="297">
        <f t="shared" si="0"/>
        <v>11</v>
      </c>
      <c r="J11" s="297">
        <f t="shared" si="0"/>
        <v>6</v>
      </c>
      <c r="K11" s="297">
        <f t="shared" si="0"/>
        <v>13</v>
      </c>
      <c r="L11" s="297">
        <f t="shared" si="0"/>
        <v>4</v>
      </c>
      <c r="M11" s="297">
        <f t="shared" si="0"/>
        <v>17</v>
      </c>
      <c r="N11" s="299">
        <f t="shared" si="0"/>
        <v>182620</v>
      </c>
      <c r="O11" s="299">
        <f t="shared" si="0"/>
        <v>255000</v>
      </c>
      <c r="P11" s="286"/>
    </row>
    <row r="12" spans="1:16" ht="15" customHeight="1">
      <c r="A12" s="215"/>
      <c r="B12" s="215"/>
      <c r="C12" s="215"/>
      <c r="D12" s="215"/>
      <c r="E12" s="215"/>
      <c r="F12" s="26"/>
      <c r="G12" s="22" t="s">
        <v>128</v>
      </c>
      <c r="H12" s="26"/>
      <c r="I12" s="26"/>
      <c r="J12" s="26"/>
      <c r="K12" s="26"/>
      <c r="L12" s="26"/>
      <c r="M12" s="26"/>
      <c r="N12" s="26"/>
      <c r="O12" s="26"/>
    </row>
    <row r="13" spans="1:16" ht="14.45" customHeight="1">
      <c r="A13" s="215" t="s">
        <v>121</v>
      </c>
      <c r="B13" s="215"/>
      <c r="C13" s="215"/>
      <c r="D13" s="215"/>
      <c r="E13" s="215"/>
    </row>
    <row r="14" spans="1:16" ht="15.75">
      <c r="A14" s="215" t="s">
        <v>130</v>
      </c>
      <c r="B14" s="215"/>
      <c r="C14" s="215"/>
      <c r="D14" s="215"/>
      <c r="E14" s="215"/>
    </row>
    <row r="15" spans="1:16" ht="15.75">
      <c r="A15" s="215"/>
      <c r="B15" s="215"/>
      <c r="C15" s="215"/>
      <c r="D15" s="215"/>
      <c r="E15" s="215"/>
    </row>
    <row r="16" spans="1:16" ht="15.75">
      <c r="A16" s="217" t="s">
        <v>151</v>
      </c>
      <c r="B16" s="217" t="s">
        <v>15</v>
      </c>
      <c r="C16" s="217" t="s">
        <v>16</v>
      </c>
      <c r="D16" s="217" t="s">
        <v>17</v>
      </c>
      <c r="E16" s="215"/>
    </row>
    <row r="17" spans="1:19" ht="15.75">
      <c r="A17" s="218" t="s">
        <v>28</v>
      </c>
      <c r="B17" s="393">
        <v>0</v>
      </c>
      <c r="C17" s="393">
        <v>0</v>
      </c>
      <c r="D17" s="218">
        <f>SUM(B17:C17)</f>
        <v>0</v>
      </c>
      <c r="E17" s="215"/>
    </row>
    <row r="18" spans="1:19" ht="15.75" customHeight="1">
      <c r="A18" s="218" t="s">
        <v>29</v>
      </c>
      <c r="B18" s="393">
        <v>0</v>
      </c>
      <c r="C18" s="393">
        <v>2</v>
      </c>
      <c r="D18" s="218">
        <f t="shared" ref="D18:D22" si="1">SUM(B18:C18)</f>
        <v>2</v>
      </c>
      <c r="E18" s="215"/>
    </row>
    <row r="19" spans="1:19" ht="14.45" customHeight="1">
      <c r="A19" s="218" t="s">
        <v>248</v>
      </c>
      <c r="B19" s="393">
        <v>3</v>
      </c>
      <c r="C19" s="393">
        <v>1</v>
      </c>
      <c r="D19" s="218">
        <f t="shared" si="1"/>
        <v>4</v>
      </c>
      <c r="E19" s="215"/>
    </row>
    <row r="20" spans="1:19" ht="14.45" customHeight="1">
      <c r="A20" s="218" t="s">
        <v>251</v>
      </c>
      <c r="B20" s="218">
        <v>0</v>
      </c>
      <c r="C20" s="218">
        <v>0</v>
      </c>
      <c r="D20" s="218">
        <f t="shared" si="1"/>
        <v>0</v>
      </c>
      <c r="E20" s="215"/>
    </row>
    <row r="21" spans="1:19" ht="14.45" customHeight="1">
      <c r="A21" s="218" t="s">
        <v>167</v>
      </c>
      <c r="B21" s="218">
        <v>0</v>
      </c>
      <c r="C21" s="218">
        <v>0</v>
      </c>
      <c r="D21" s="218">
        <f t="shared" si="1"/>
        <v>0</v>
      </c>
      <c r="E21" s="215"/>
    </row>
    <row r="22" spans="1:19" ht="18.75" customHeight="1">
      <c r="A22" s="218" t="s">
        <v>248</v>
      </c>
      <c r="B22" s="218">
        <v>2</v>
      </c>
      <c r="C22" s="218">
        <v>9</v>
      </c>
      <c r="D22" s="218">
        <f t="shared" si="1"/>
        <v>11</v>
      </c>
      <c r="E22" s="215"/>
      <c r="S22" s="25"/>
    </row>
    <row r="23" spans="1:19" ht="15.75">
      <c r="A23" s="217" t="s">
        <v>129</v>
      </c>
      <c r="B23" s="217">
        <f>SUM(B17:B22)</f>
        <v>5</v>
      </c>
      <c r="C23" s="217">
        <f t="shared" ref="C23:D23" si="2">SUM(C17:C22)</f>
        <v>12</v>
      </c>
      <c r="D23" s="217">
        <f t="shared" si="2"/>
        <v>17</v>
      </c>
      <c r="E23" s="215"/>
    </row>
    <row r="24" spans="1:19" ht="15.75">
      <c r="A24" s="637" t="s">
        <v>131</v>
      </c>
      <c r="B24" s="638"/>
      <c r="C24" s="638"/>
      <c r="D24" s="638"/>
      <c r="E24" s="215"/>
    </row>
    <row r="25" spans="1:19" ht="15" customHeight="1">
      <c r="A25" s="215"/>
      <c r="B25" s="215"/>
      <c r="C25" s="215"/>
      <c r="D25" s="215"/>
      <c r="E25" s="215"/>
    </row>
    <row r="26" spans="1:19" ht="15.75">
      <c r="A26" s="215"/>
      <c r="B26" s="215"/>
      <c r="C26" s="215"/>
      <c r="D26" s="215"/>
      <c r="E26" s="215"/>
    </row>
    <row r="27" spans="1:19" ht="12.6" customHeight="1">
      <c r="A27" s="215" t="s">
        <v>121</v>
      </c>
      <c r="B27" s="215"/>
      <c r="C27" s="215"/>
      <c r="D27" s="215"/>
      <c r="E27" s="215"/>
    </row>
    <row r="28" spans="1:19" ht="15.75">
      <c r="A28" s="215" t="s">
        <v>132</v>
      </c>
      <c r="B28" s="215"/>
      <c r="C28" s="215"/>
      <c r="D28" s="215"/>
      <c r="E28" s="215"/>
    </row>
    <row r="29" spans="1:19" ht="15.75" customHeight="1">
      <c r="A29" s="215"/>
      <c r="B29" s="215"/>
      <c r="C29" s="215"/>
      <c r="D29" s="215"/>
      <c r="E29" s="215"/>
    </row>
    <row r="30" spans="1:19" ht="15.75">
      <c r="A30" s="217" t="s">
        <v>151</v>
      </c>
      <c r="B30" s="217" t="s">
        <v>152</v>
      </c>
      <c r="C30" s="217" t="s">
        <v>64</v>
      </c>
      <c r="D30" s="217" t="s">
        <v>65</v>
      </c>
      <c r="E30" s="217" t="s">
        <v>17</v>
      </c>
    </row>
    <row r="31" spans="1:19" ht="15.75" customHeight="1">
      <c r="A31" s="218" t="s">
        <v>28</v>
      </c>
      <c r="B31" s="393">
        <v>0</v>
      </c>
      <c r="C31" s="393">
        <v>0</v>
      </c>
      <c r="D31" s="393">
        <v>0</v>
      </c>
      <c r="E31" s="218">
        <f>SUM(B31:D31)</f>
        <v>0</v>
      </c>
    </row>
    <row r="32" spans="1:19" ht="15.75">
      <c r="A32" s="218" t="s">
        <v>29</v>
      </c>
      <c r="B32" s="393">
        <v>0</v>
      </c>
      <c r="C32" s="393">
        <v>1</v>
      </c>
      <c r="D32" s="393">
        <v>1</v>
      </c>
      <c r="E32" s="218">
        <f t="shared" ref="E32:E36" si="3">SUM(B32:D32)</f>
        <v>2</v>
      </c>
    </row>
    <row r="33" spans="1:5" ht="15.75">
      <c r="A33" s="218" t="s">
        <v>248</v>
      </c>
      <c r="B33" s="393">
        <v>0</v>
      </c>
      <c r="C33" s="393">
        <v>1</v>
      </c>
      <c r="D33" s="393">
        <v>3</v>
      </c>
      <c r="E33" s="218">
        <f t="shared" si="3"/>
        <v>4</v>
      </c>
    </row>
    <row r="34" spans="1:5" ht="15.75">
      <c r="A34" s="218" t="s">
        <v>251</v>
      </c>
      <c r="B34" s="218">
        <v>0</v>
      </c>
      <c r="C34" s="218">
        <v>0</v>
      </c>
      <c r="D34" s="218">
        <v>0</v>
      </c>
      <c r="E34" s="218">
        <f t="shared" si="3"/>
        <v>0</v>
      </c>
    </row>
    <row r="35" spans="1:5" ht="15.75">
      <c r="A35" s="218" t="s">
        <v>167</v>
      </c>
      <c r="B35" s="218">
        <v>0</v>
      </c>
      <c r="C35" s="218">
        <v>0</v>
      </c>
      <c r="D35" s="218">
        <v>0</v>
      </c>
      <c r="E35" s="218">
        <f t="shared" si="3"/>
        <v>0</v>
      </c>
    </row>
    <row r="36" spans="1:5" ht="15.75">
      <c r="A36" s="218" t="s">
        <v>248</v>
      </c>
      <c r="B36" s="218">
        <v>0</v>
      </c>
      <c r="C36" s="218">
        <v>4</v>
      </c>
      <c r="D36" s="218">
        <v>7</v>
      </c>
      <c r="E36" s="218">
        <f t="shared" si="3"/>
        <v>11</v>
      </c>
    </row>
    <row r="37" spans="1:5" ht="15" customHeight="1">
      <c r="A37" s="217" t="s">
        <v>44</v>
      </c>
      <c r="B37" s="217">
        <f>SUM(B31:B36)</f>
        <v>0</v>
      </c>
      <c r="C37" s="217">
        <f t="shared" ref="C37:E37" si="4">SUM(C31:C36)</f>
        <v>6</v>
      </c>
      <c r="D37" s="217">
        <f t="shared" si="4"/>
        <v>11</v>
      </c>
      <c r="E37" s="217">
        <f t="shared" si="4"/>
        <v>17</v>
      </c>
    </row>
    <row r="38" spans="1:5" customFormat="1" ht="15.75">
      <c r="A38" s="637" t="s">
        <v>131</v>
      </c>
      <c r="B38" s="638"/>
      <c r="C38" s="638"/>
      <c r="D38" s="638"/>
      <c r="E38" s="638"/>
    </row>
    <row r="39" spans="1:5" customFormat="1" ht="15.75">
      <c r="A39" s="221"/>
      <c r="B39" s="221"/>
      <c r="C39" s="221"/>
      <c r="D39" s="221"/>
      <c r="E39" s="221"/>
    </row>
    <row r="40" spans="1:5" customFormat="1" ht="15.75">
      <c r="A40" s="221"/>
      <c r="B40" s="221"/>
      <c r="C40" s="221"/>
      <c r="D40" s="221"/>
      <c r="E40" s="221"/>
    </row>
    <row r="41" spans="1:5" customFormat="1" ht="15.75">
      <c r="A41" s="215" t="s">
        <v>121</v>
      </c>
      <c r="B41" s="215"/>
      <c r="C41" s="215"/>
      <c r="D41" s="215"/>
      <c r="E41" s="215"/>
    </row>
    <row r="42" spans="1:5" customFormat="1" ht="15.75" customHeight="1">
      <c r="A42" s="215" t="s">
        <v>133</v>
      </c>
      <c r="B42" s="215"/>
      <c r="C42" s="215"/>
      <c r="D42" s="215"/>
      <c r="E42" s="215"/>
    </row>
    <row r="43" spans="1:5" customFormat="1" ht="15.75">
      <c r="A43" s="216"/>
      <c r="B43" s="216"/>
      <c r="C43" s="216"/>
      <c r="D43" s="216"/>
      <c r="E43" s="216"/>
    </row>
    <row r="44" spans="1:5" customFormat="1" ht="15.75">
      <c r="A44" s="217" t="s">
        <v>153</v>
      </c>
      <c r="B44" s="217" t="s">
        <v>152</v>
      </c>
      <c r="C44" s="217" t="s">
        <v>64</v>
      </c>
      <c r="D44" s="217" t="s">
        <v>65</v>
      </c>
      <c r="E44" s="217" t="s">
        <v>17</v>
      </c>
    </row>
    <row r="45" spans="1:5" ht="15.75">
      <c r="A45" s="222" t="s">
        <v>197</v>
      </c>
      <c r="B45" s="393"/>
      <c r="C45" s="393">
        <v>6</v>
      </c>
      <c r="D45" s="393">
        <v>11</v>
      </c>
      <c r="E45" s="218">
        <f>SUM(B45:D45)</f>
        <v>17</v>
      </c>
    </row>
    <row r="46" spans="1:5" ht="15.75">
      <c r="A46" s="217" t="s">
        <v>44</v>
      </c>
      <c r="B46" s="223">
        <f>SUM(B45)</f>
        <v>0</v>
      </c>
      <c r="C46" s="223">
        <f>SUM(C45:C45)</f>
        <v>6</v>
      </c>
      <c r="D46" s="223">
        <f>SUM(D45:D45)</f>
        <v>11</v>
      </c>
      <c r="E46" s="223">
        <f>SUM(E45:E45)</f>
        <v>17</v>
      </c>
    </row>
    <row r="47" spans="1:5" ht="15.75">
      <c r="A47" s="224" t="s">
        <v>131</v>
      </c>
      <c r="B47" s="220"/>
      <c r="C47" s="220"/>
      <c r="D47" s="220"/>
      <c r="E47" s="225"/>
    </row>
    <row r="48" spans="1:5" ht="15.75" customHeight="1">
      <c r="A48" s="215"/>
      <c r="B48" s="225"/>
      <c r="C48" s="225"/>
      <c r="D48" s="225"/>
      <c r="E48" s="215"/>
    </row>
    <row r="49" spans="1:10" ht="15.75">
      <c r="A49" s="215" t="s">
        <v>121</v>
      </c>
      <c r="B49" s="215"/>
      <c r="C49" s="215"/>
      <c r="D49" s="215"/>
      <c r="E49" s="215"/>
    </row>
    <row r="50" spans="1:10" ht="15.75">
      <c r="A50" s="215" t="s">
        <v>183</v>
      </c>
      <c r="B50" s="225"/>
      <c r="C50" s="225"/>
      <c r="D50" s="225"/>
      <c r="E50" s="215"/>
    </row>
    <row r="51" spans="1:10" ht="15.75">
      <c r="A51" s="215"/>
      <c r="B51" s="215"/>
      <c r="C51" s="215"/>
      <c r="D51" s="215"/>
      <c r="E51" s="215"/>
    </row>
    <row r="52" spans="1:10" ht="15.75">
      <c r="A52" s="217" t="s">
        <v>153</v>
      </c>
      <c r="B52" s="217" t="s">
        <v>15</v>
      </c>
      <c r="C52" s="217" t="s">
        <v>16</v>
      </c>
      <c r="D52" s="217" t="s">
        <v>17</v>
      </c>
      <c r="E52" s="215"/>
    </row>
    <row r="53" spans="1:10" ht="15.75">
      <c r="A53" s="222" t="s">
        <v>196</v>
      </c>
      <c r="B53" s="394">
        <v>4</v>
      </c>
      <c r="C53" s="394">
        <v>13</v>
      </c>
      <c r="D53" s="226">
        <f>SUM(B53:C53)</f>
        <v>17</v>
      </c>
      <c r="E53" s="215"/>
    </row>
    <row r="54" spans="1:10" ht="15.75">
      <c r="A54" s="217" t="s">
        <v>44</v>
      </c>
      <c r="B54" s="223">
        <f>SUM(B53:B53)</f>
        <v>4</v>
      </c>
      <c r="C54" s="223">
        <f>SUM(C53:C53)</f>
        <v>13</v>
      </c>
      <c r="D54" s="223">
        <f>SUM(D53:D53)</f>
        <v>17</v>
      </c>
      <c r="E54" s="215"/>
    </row>
    <row r="55" spans="1:10" ht="15.75">
      <c r="A55" s="215"/>
      <c r="B55" s="215"/>
      <c r="C55" s="215"/>
      <c r="D55" s="215"/>
      <c r="E55" s="215"/>
    </row>
    <row r="57" spans="1:10" ht="33.75" customHeight="1"/>
    <row r="58" spans="1:10" ht="33.75" customHeight="1"/>
    <row r="59" spans="1:10" ht="33.75" customHeight="1"/>
    <row r="60" spans="1:10" ht="33.75" customHeight="1"/>
    <row r="63" spans="1:10">
      <c r="G63" s="24"/>
      <c r="H63" s="24"/>
    </row>
    <row r="64" spans="1:10">
      <c r="F64"/>
      <c r="H64" s="24"/>
      <c r="I64" s="24"/>
      <c r="J64" s="24"/>
    </row>
    <row r="65" spans="6:18" ht="15" customHeight="1">
      <c r="F65"/>
      <c r="J65" s="24"/>
    </row>
    <row r="66" spans="6:18">
      <c r="F66"/>
      <c r="K66" s="24"/>
      <c r="L66" s="24"/>
      <c r="M66" s="24"/>
      <c r="N66" s="24"/>
      <c r="O66" s="24"/>
      <c r="P66" s="24"/>
    </row>
    <row r="67" spans="6:18">
      <c r="F67"/>
      <c r="K67" s="24"/>
      <c r="L67" s="24"/>
      <c r="M67" s="24"/>
      <c r="N67" s="24"/>
      <c r="O67" s="24"/>
      <c r="P67" s="24"/>
      <c r="Q67" s="24"/>
      <c r="R67" s="639"/>
    </row>
    <row r="68" spans="6:18" ht="15.6" customHeight="1">
      <c r="F68"/>
      <c r="Q68" s="24"/>
      <c r="R68" s="639"/>
    </row>
    <row r="69" spans="6:18" ht="15.6" customHeight="1">
      <c r="F69"/>
      <c r="Q69" s="24"/>
      <c r="R69" s="213"/>
    </row>
    <row r="70" spans="6:18" ht="15.6" customHeight="1">
      <c r="F70"/>
      <c r="Q70" s="24"/>
      <c r="R70" s="213"/>
    </row>
    <row r="71" spans="6:18" ht="15.6" customHeight="1">
      <c r="F71"/>
      <c r="Q71" s="24"/>
      <c r="R71" s="213"/>
    </row>
    <row r="72" spans="6:18">
      <c r="F72"/>
    </row>
    <row r="73" spans="6:18">
      <c r="F73" s="24"/>
      <c r="G73" s="24"/>
    </row>
    <row r="74" spans="6:18">
      <c r="F74" s="24"/>
    </row>
    <row r="75" spans="6:18">
      <c r="F75" s="24"/>
    </row>
    <row r="76" spans="6:18">
      <c r="F76" s="24"/>
    </row>
    <row r="78" spans="6:18" ht="19.899999999999999" customHeight="1"/>
    <row r="84" ht="15" customHeight="1"/>
    <row r="85" ht="15" customHeight="1"/>
    <row r="86" ht="15" customHeight="1"/>
    <row r="87" ht="15" customHeight="1"/>
    <row r="94" ht="15" customHeight="1"/>
  </sheetData>
  <mergeCells count="16">
    <mergeCell ref="A2:D2"/>
    <mergeCell ref="A38:E38"/>
    <mergeCell ref="R67:R68"/>
    <mergeCell ref="G6:O6"/>
    <mergeCell ref="G7:O7"/>
    <mergeCell ref="G8:G9"/>
    <mergeCell ref="K8:L8"/>
    <mergeCell ref="M8:M9"/>
    <mergeCell ref="N8:N9"/>
    <mergeCell ref="O8:O9"/>
    <mergeCell ref="H8:J8"/>
    <mergeCell ref="A24:D24"/>
    <mergeCell ref="G2:O2"/>
    <mergeCell ref="G3:O3"/>
    <mergeCell ref="G4:O4"/>
    <mergeCell ref="G5:O5"/>
  </mergeCells>
  <phoneticPr fontId="22" type="noConversion"/>
  <pageMargins left="0.70866141732283472" right="0.70866141732283472" top="0.74803149606299213" bottom="0.74803149606299213" header="0.31496062992125984" footer="0.31496062992125984"/>
  <pageSetup scale="50" orientation="portrait" r:id="rId1"/>
  <colBreaks count="1" manualBreakCount="1">
    <brk id="16"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F446"/>
  <sheetViews>
    <sheetView showGridLines="0" tabSelected="1" view="pageBreakPreview" zoomScale="85" zoomScaleNormal="100" zoomScaleSheetLayoutView="85" workbookViewId="0">
      <selection activeCell="A5" sqref="A5:J5"/>
    </sheetView>
  </sheetViews>
  <sheetFormatPr baseColWidth="10" defaultColWidth="9.33203125" defaultRowHeight="12.75"/>
  <cols>
    <col min="1" max="1" width="8" customWidth="1"/>
    <col min="2" max="2" width="91.83203125" bestFit="1" customWidth="1"/>
    <col min="3" max="3" width="18.6640625" style="77" customWidth="1"/>
    <col min="4" max="5" width="8" customWidth="1"/>
    <col min="6" max="6" width="13" style="77" customWidth="1"/>
    <col min="11" max="11" width="4.1640625" customWidth="1"/>
  </cols>
  <sheetData>
    <row r="1" spans="1:6" ht="54" customHeight="1">
      <c r="A1" s="422"/>
      <c r="B1" s="422"/>
      <c r="C1" s="422"/>
      <c r="D1" s="422"/>
      <c r="E1" s="422"/>
      <c r="F1" s="422"/>
    </row>
    <row r="2" spans="1:6" ht="51.75" customHeight="1">
      <c r="A2" s="423"/>
      <c r="B2" s="424"/>
      <c r="C2" s="424"/>
      <c r="D2" s="424"/>
      <c r="E2" s="424"/>
      <c r="F2" s="424"/>
    </row>
    <row r="3" spans="1:6">
      <c r="A3" s="436" t="s">
        <v>48</v>
      </c>
      <c r="B3" s="436"/>
      <c r="C3" s="436"/>
      <c r="D3" s="436"/>
      <c r="E3" s="436"/>
      <c r="F3" s="436"/>
    </row>
    <row r="4" spans="1:6">
      <c r="A4" s="436" t="s">
        <v>209</v>
      </c>
      <c r="B4" s="436"/>
      <c r="C4" s="436"/>
      <c r="D4" s="436"/>
      <c r="E4" s="436"/>
      <c r="F4" s="436"/>
    </row>
    <row r="5" spans="1:6">
      <c r="A5" s="425" t="s">
        <v>214</v>
      </c>
      <c r="B5" s="426"/>
      <c r="C5" s="426"/>
      <c r="D5" s="426"/>
      <c r="E5" s="426"/>
      <c r="F5" s="426"/>
    </row>
    <row r="6" spans="1:6">
      <c r="A6" s="434" t="s">
        <v>659</v>
      </c>
      <c r="B6" s="435"/>
      <c r="C6" s="435"/>
      <c r="D6" s="435"/>
      <c r="E6" s="435"/>
      <c r="F6" s="435"/>
    </row>
    <row r="7" spans="1:6" ht="11.25" customHeight="1">
      <c r="A7" s="427" t="s">
        <v>456</v>
      </c>
      <c r="B7" s="428"/>
      <c r="C7" s="428"/>
      <c r="D7" s="428"/>
      <c r="E7" s="428"/>
      <c r="F7" s="428"/>
    </row>
    <row r="8" spans="1:6" ht="32.25" customHeight="1">
      <c r="A8" s="429" t="s">
        <v>255</v>
      </c>
      <c r="B8" s="430"/>
      <c r="C8" s="431" t="s">
        <v>0</v>
      </c>
      <c r="D8" s="431"/>
      <c r="E8" s="305" t="s">
        <v>455</v>
      </c>
      <c r="F8" s="324"/>
    </row>
    <row r="9" spans="1:6" s="330" customFormat="1" ht="36" customHeight="1">
      <c r="A9" s="1" t="s">
        <v>1</v>
      </c>
      <c r="B9" s="373" t="s">
        <v>228</v>
      </c>
      <c r="C9" s="1" t="s">
        <v>2</v>
      </c>
      <c r="D9" s="432" t="s">
        <v>3</v>
      </c>
      <c r="E9" s="433"/>
      <c r="F9" s="375" t="s">
        <v>4</v>
      </c>
    </row>
    <row r="10" spans="1:6">
      <c r="A10" s="49">
        <v>1</v>
      </c>
      <c r="B10" s="374" t="s">
        <v>309</v>
      </c>
      <c r="C10" s="50" t="s">
        <v>310</v>
      </c>
      <c r="D10" s="420">
        <v>45658</v>
      </c>
      <c r="E10" s="421"/>
      <c r="F10" s="49">
        <v>1</v>
      </c>
    </row>
    <row r="11" spans="1:6">
      <c r="A11" s="49">
        <v>2</v>
      </c>
      <c r="B11" s="374" t="s">
        <v>34</v>
      </c>
      <c r="C11" s="50" t="s">
        <v>311</v>
      </c>
      <c r="D11" s="420">
        <v>45658</v>
      </c>
      <c r="E11" s="421"/>
      <c r="F11" s="49">
        <v>2</v>
      </c>
    </row>
    <row r="12" spans="1:6">
      <c r="A12" s="49">
        <v>3</v>
      </c>
      <c r="B12" s="374" t="s">
        <v>40</v>
      </c>
      <c r="C12" s="50" t="s">
        <v>312</v>
      </c>
      <c r="D12" s="420">
        <v>45658</v>
      </c>
      <c r="E12" s="421"/>
      <c r="F12" s="49">
        <v>2</v>
      </c>
    </row>
    <row r="13" spans="1:6">
      <c r="A13" s="49">
        <v>4</v>
      </c>
      <c r="B13" s="374" t="s">
        <v>34</v>
      </c>
      <c r="C13" s="50" t="s">
        <v>313</v>
      </c>
      <c r="D13" s="420">
        <v>45659</v>
      </c>
      <c r="E13" s="421"/>
      <c r="F13" s="49">
        <v>1</v>
      </c>
    </row>
    <row r="14" spans="1:6">
      <c r="A14" s="49">
        <v>5</v>
      </c>
      <c r="B14" s="374" t="s">
        <v>34</v>
      </c>
      <c r="C14" s="50" t="s">
        <v>311</v>
      </c>
      <c r="D14" s="420">
        <v>45659</v>
      </c>
      <c r="E14" s="421"/>
      <c r="F14" s="49">
        <v>1</v>
      </c>
    </row>
    <row r="15" spans="1:6">
      <c r="A15" s="49">
        <v>6</v>
      </c>
      <c r="B15" s="374" t="s">
        <v>42</v>
      </c>
      <c r="C15" s="50" t="s">
        <v>263</v>
      </c>
      <c r="D15" s="420">
        <v>45664</v>
      </c>
      <c r="E15" s="421"/>
      <c r="F15" s="49">
        <v>34</v>
      </c>
    </row>
    <row r="16" spans="1:6">
      <c r="A16" s="49">
        <v>7</v>
      </c>
      <c r="B16" s="374" t="s">
        <v>247</v>
      </c>
      <c r="C16" s="50" t="s">
        <v>314</v>
      </c>
      <c r="D16" s="420">
        <v>45665</v>
      </c>
      <c r="E16" s="421"/>
      <c r="F16" s="49">
        <v>34</v>
      </c>
    </row>
    <row r="17" spans="1:6">
      <c r="A17" s="49">
        <v>8</v>
      </c>
      <c r="B17" s="374" t="s">
        <v>42</v>
      </c>
      <c r="C17" s="50" t="s">
        <v>271</v>
      </c>
      <c r="D17" s="420">
        <v>45665</v>
      </c>
      <c r="E17" s="421"/>
      <c r="F17" s="49">
        <v>34</v>
      </c>
    </row>
    <row r="18" spans="1:6">
      <c r="A18" s="49">
        <v>9</v>
      </c>
      <c r="B18" s="374" t="s">
        <v>42</v>
      </c>
      <c r="C18" s="50" t="s">
        <v>271</v>
      </c>
      <c r="D18" s="420">
        <v>45670</v>
      </c>
      <c r="E18" s="421"/>
      <c r="F18" s="49">
        <v>1</v>
      </c>
    </row>
    <row r="19" spans="1:6">
      <c r="A19" s="49">
        <v>10</v>
      </c>
      <c r="B19" s="374" t="s">
        <v>40</v>
      </c>
      <c r="C19" s="50" t="s">
        <v>312</v>
      </c>
      <c r="D19" s="420">
        <v>45673</v>
      </c>
      <c r="E19" s="421"/>
      <c r="F19" s="49">
        <v>34</v>
      </c>
    </row>
    <row r="20" spans="1:6">
      <c r="A20" s="49">
        <v>11</v>
      </c>
      <c r="B20" s="374" t="s">
        <v>238</v>
      </c>
      <c r="C20" s="50" t="s">
        <v>315</v>
      </c>
      <c r="D20" s="420">
        <v>45673</v>
      </c>
      <c r="E20" s="421"/>
      <c r="F20" s="49">
        <v>15</v>
      </c>
    </row>
    <row r="21" spans="1:6">
      <c r="A21" s="49">
        <v>12</v>
      </c>
      <c r="B21" s="374" t="s">
        <v>238</v>
      </c>
      <c r="C21" s="50" t="s">
        <v>315</v>
      </c>
      <c r="D21" s="420">
        <v>45674</v>
      </c>
      <c r="E21" s="421"/>
      <c r="F21" s="49">
        <v>17</v>
      </c>
    </row>
    <row r="22" spans="1:6">
      <c r="A22" s="49">
        <v>13</v>
      </c>
      <c r="B22" s="374" t="s">
        <v>34</v>
      </c>
      <c r="C22" s="50" t="s">
        <v>258</v>
      </c>
      <c r="D22" s="420">
        <v>45679</v>
      </c>
      <c r="E22" s="421"/>
      <c r="F22" s="49">
        <v>36</v>
      </c>
    </row>
    <row r="23" spans="1:6">
      <c r="A23" s="49">
        <v>14</v>
      </c>
      <c r="B23" s="374" t="s">
        <v>247</v>
      </c>
      <c r="C23" s="50" t="s">
        <v>316</v>
      </c>
      <c r="D23" s="420">
        <v>45679</v>
      </c>
      <c r="E23" s="421"/>
      <c r="F23" s="49">
        <v>30</v>
      </c>
    </row>
    <row r="24" spans="1:6">
      <c r="A24" s="49">
        <v>15</v>
      </c>
      <c r="B24" s="374" t="s">
        <v>157</v>
      </c>
      <c r="C24" s="50" t="s">
        <v>317</v>
      </c>
      <c r="D24" s="420">
        <v>45679</v>
      </c>
      <c r="E24" s="421"/>
      <c r="F24" s="49">
        <v>25</v>
      </c>
    </row>
    <row r="25" spans="1:6">
      <c r="A25" s="49">
        <v>16</v>
      </c>
      <c r="B25" s="374" t="s">
        <v>39</v>
      </c>
      <c r="C25" s="50" t="s">
        <v>318</v>
      </c>
      <c r="D25" s="420">
        <v>45679</v>
      </c>
      <c r="E25" s="421"/>
      <c r="F25" s="49">
        <v>2</v>
      </c>
    </row>
    <row r="26" spans="1:6">
      <c r="A26" s="49">
        <v>17</v>
      </c>
      <c r="B26" s="374" t="s">
        <v>238</v>
      </c>
      <c r="C26" s="50" t="s">
        <v>315</v>
      </c>
      <c r="D26" s="420">
        <v>45679</v>
      </c>
      <c r="E26" s="421"/>
      <c r="F26" s="49">
        <v>4</v>
      </c>
    </row>
    <row r="27" spans="1:6">
      <c r="A27" s="49">
        <v>18</v>
      </c>
      <c r="B27" s="374" t="s">
        <v>42</v>
      </c>
      <c r="C27" s="50" t="s">
        <v>261</v>
      </c>
      <c r="D27" s="420">
        <v>45679</v>
      </c>
      <c r="E27" s="421"/>
      <c r="F27" s="49">
        <v>12</v>
      </c>
    </row>
    <row r="28" spans="1:6">
      <c r="A28" s="49">
        <v>19</v>
      </c>
      <c r="B28" s="374" t="s">
        <v>34</v>
      </c>
      <c r="C28" s="50" t="s">
        <v>264</v>
      </c>
      <c r="D28" s="420">
        <v>45680</v>
      </c>
      <c r="E28" s="421"/>
      <c r="F28" s="49">
        <v>25</v>
      </c>
    </row>
    <row r="29" spans="1:6">
      <c r="A29" s="49">
        <v>20</v>
      </c>
      <c r="B29" s="374" t="s">
        <v>247</v>
      </c>
      <c r="C29" s="50" t="s">
        <v>316</v>
      </c>
      <c r="D29" s="420">
        <v>45680</v>
      </c>
      <c r="E29" s="421"/>
      <c r="F29" s="49">
        <v>4</v>
      </c>
    </row>
    <row r="30" spans="1:6">
      <c r="A30" s="49">
        <v>21</v>
      </c>
      <c r="B30" s="374" t="s">
        <v>157</v>
      </c>
      <c r="C30" s="50" t="s">
        <v>317</v>
      </c>
      <c r="D30" s="420">
        <v>45680</v>
      </c>
      <c r="E30" s="421"/>
      <c r="F30" s="49">
        <v>6</v>
      </c>
    </row>
    <row r="31" spans="1:6">
      <c r="A31" s="49">
        <v>22</v>
      </c>
      <c r="B31" s="374" t="s">
        <v>39</v>
      </c>
      <c r="C31" s="50" t="s">
        <v>318</v>
      </c>
      <c r="D31" s="420">
        <v>45680</v>
      </c>
      <c r="E31" s="421"/>
      <c r="F31" s="49">
        <v>18</v>
      </c>
    </row>
    <row r="32" spans="1:6">
      <c r="A32" s="49">
        <v>23</v>
      </c>
      <c r="B32" s="374" t="s">
        <v>40</v>
      </c>
      <c r="C32" s="50" t="s">
        <v>319</v>
      </c>
      <c r="D32" s="420">
        <v>45680</v>
      </c>
      <c r="E32" s="421"/>
      <c r="F32" s="49">
        <v>30</v>
      </c>
    </row>
    <row r="33" spans="1:6">
      <c r="A33" s="49">
        <v>24</v>
      </c>
      <c r="B33" s="374" t="s">
        <v>42</v>
      </c>
      <c r="C33" s="50" t="s">
        <v>261</v>
      </c>
      <c r="D33" s="420">
        <v>45680</v>
      </c>
      <c r="E33" s="421"/>
      <c r="F33" s="49">
        <v>24</v>
      </c>
    </row>
    <row r="34" spans="1:6">
      <c r="A34" s="49">
        <v>25</v>
      </c>
      <c r="B34" s="374" t="s">
        <v>42</v>
      </c>
      <c r="C34" s="50" t="s">
        <v>272</v>
      </c>
      <c r="D34" s="420">
        <v>45680</v>
      </c>
      <c r="E34" s="421"/>
      <c r="F34" s="49">
        <v>12</v>
      </c>
    </row>
    <row r="35" spans="1:6">
      <c r="A35" s="49">
        <v>26</v>
      </c>
      <c r="B35" s="374" t="s">
        <v>156</v>
      </c>
      <c r="C35" s="50" t="s">
        <v>320</v>
      </c>
      <c r="D35" s="420">
        <v>45681</v>
      </c>
      <c r="E35" s="421"/>
      <c r="F35" s="49">
        <v>5</v>
      </c>
    </row>
    <row r="36" spans="1:6">
      <c r="A36" s="49">
        <v>27</v>
      </c>
      <c r="B36" s="374" t="s">
        <v>33</v>
      </c>
      <c r="C36" s="50" t="s">
        <v>321</v>
      </c>
      <c r="D36" s="420">
        <v>45681</v>
      </c>
      <c r="E36" s="421"/>
      <c r="F36" s="49">
        <v>10</v>
      </c>
    </row>
    <row r="37" spans="1:6">
      <c r="A37" s="49">
        <v>28</v>
      </c>
      <c r="B37" s="374" t="s">
        <v>39</v>
      </c>
      <c r="C37" s="50" t="s">
        <v>318</v>
      </c>
      <c r="D37" s="420">
        <v>45681</v>
      </c>
      <c r="E37" s="421"/>
      <c r="F37" s="49">
        <v>8</v>
      </c>
    </row>
    <row r="38" spans="1:6">
      <c r="A38" s="49">
        <v>29</v>
      </c>
      <c r="B38" s="374" t="s">
        <v>42</v>
      </c>
      <c r="C38" s="50" t="s">
        <v>272</v>
      </c>
      <c r="D38" s="420">
        <v>45681</v>
      </c>
      <c r="E38" s="421"/>
      <c r="F38" s="49">
        <v>18</v>
      </c>
    </row>
    <row r="39" spans="1:6">
      <c r="A39" s="49">
        <v>30</v>
      </c>
      <c r="B39" s="374" t="s">
        <v>218</v>
      </c>
      <c r="C39" s="50" t="s">
        <v>278</v>
      </c>
      <c r="D39" s="420">
        <v>45684</v>
      </c>
      <c r="E39" s="421"/>
      <c r="F39" s="49">
        <v>2</v>
      </c>
    </row>
    <row r="40" spans="1:6">
      <c r="A40" s="49">
        <v>31</v>
      </c>
      <c r="B40" s="374" t="s">
        <v>247</v>
      </c>
      <c r="C40" s="50" t="s">
        <v>322</v>
      </c>
      <c r="D40" s="420">
        <v>45684</v>
      </c>
      <c r="E40" s="421"/>
      <c r="F40" s="49">
        <v>34</v>
      </c>
    </row>
    <row r="41" spans="1:6">
      <c r="A41" s="49">
        <v>32</v>
      </c>
      <c r="B41" s="374" t="s">
        <v>157</v>
      </c>
      <c r="C41" s="50" t="s">
        <v>317</v>
      </c>
      <c r="D41" s="420">
        <v>45684</v>
      </c>
      <c r="E41" s="421"/>
      <c r="F41" s="49">
        <v>1</v>
      </c>
    </row>
    <row r="42" spans="1:6">
      <c r="A42" s="49">
        <v>33</v>
      </c>
      <c r="B42" s="374" t="s">
        <v>218</v>
      </c>
      <c r="C42" s="50" t="s">
        <v>278</v>
      </c>
      <c r="D42" s="420">
        <v>45685</v>
      </c>
      <c r="E42" s="421"/>
      <c r="F42" s="49">
        <v>13</v>
      </c>
    </row>
    <row r="43" spans="1:6">
      <c r="A43" s="49">
        <v>34</v>
      </c>
      <c r="B43" s="374" t="s">
        <v>38</v>
      </c>
      <c r="C43" s="50" t="s">
        <v>323</v>
      </c>
      <c r="D43" s="420">
        <v>45685</v>
      </c>
      <c r="E43" s="421"/>
      <c r="F43" s="49">
        <v>6</v>
      </c>
    </row>
    <row r="44" spans="1:6">
      <c r="A44" s="49">
        <v>35</v>
      </c>
      <c r="B44" s="374" t="s">
        <v>40</v>
      </c>
      <c r="C44" s="50" t="s">
        <v>324</v>
      </c>
      <c r="D44" s="420">
        <v>45685</v>
      </c>
      <c r="E44" s="421"/>
      <c r="F44" s="49">
        <v>33</v>
      </c>
    </row>
    <row r="45" spans="1:6">
      <c r="A45" s="49">
        <v>36</v>
      </c>
      <c r="B45" s="374" t="s">
        <v>40</v>
      </c>
      <c r="C45" s="50" t="s">
        <v>325</v>
      </c>
      <c r="D45" s="420">
        <v>45685</v>
      </c>
      <c r="E45" s="421"/>
      <c r="F45" s="49">
        <v>32</v>
      </c>
    </row>
    <row r="46" spans="1:6">
      <c r="A46" s="49">
        <v>37</v>
      </c>
      <c r="B46" s="374" t="s">
        <v>218</v>
      </c>
      <c r="C46" s="50" t="s">
        <v>278</v>
      </c>
      <c r="D46" s="420">
        <v>45686</v>
      </c>
      <c r="E46" s="421"/>
      <c r="F46" s="49">
        <v>5</v>
      </c>
    </row>
    <row r="47" spans="1:6">
      <c r="A47" s="49">
        <v>38</v>
      </c>
      <c r="B47" s="374" t="s">
        <v>38</v>
      </c>
      <c r="C47" s="50" t="s">
        <v>323</v>
      </c>
      <c r="D47" s="420">
        <v>45686</v>
      </c>
      <c r="E47" s="421"/>
      <c r="F47" s="49">
        <v>11</v>
      </c>
    </row>
    <row r="48" spans="1:6">
      <c r="A48" s="49">
        <v>39</v>
      </c>
      <c r="B48" s="374" t="s">
        <v>34</v>
      </c>
      <c r="C48" s="50" t="s">
        <v>313</v>
      </c>
      <c r="D48" s="420">
        <v>45687</v>
      </c>
      <c r="E48" s="421"/>
      <c r="F48" s="49">
        <v>44</v>
      </c>
    </row>
    <row r="49" spans="1:6">
      <c r="A49" s="49">
        <v>40</v>
      </c>
      <c r="B49" s="374" t="s">
        <v>218</v>
      </c>
      <c r="C49" s="50" t="s">
        <v>278</v>
      </c>
      <c r="D49" s="420">
        <v>45687</v>
      </c>
      <c r="E49" s="421"/>
      <c r="F49" s="49">
        <v>7</v>
      </c>
    </row>
    <row r="50" spans="1:6">
      <c r="A50" s="49">
        <v>41</v>
      </c>
      <c r="B50" s="374" t="s">
        <v>33</v>
      </c>
      <c r="C50" s="50" t="s">
        <v>321</v>
      </c>
      <c r="D50" s="420">
        <v>45687</v>
      </c>
      <c r="E50" s="421"/>
      <c r="F50" s="49">
        <v>11</v>
      </c>
    </row>
    <row r="51" spans="1:6">
      <c r="A51" s="49">
        <v>42</v>
      </c>
      <c r="B51" s="374" t="s">
        <v>38</v>
      </c>
      <c r="C51" s="50" t="s">
        <v>323</v>
      </c>
      <c r="D51" s="420">
        <v>45687</v>
      </c>
      <c r="E51" s="421"/>
      <c r="F51" s="49">
        <v>8</v>
      </c>
    </row>
    <row r="52" spans="1:6">
      <c r="A52" s="49">
        <v>43</v>
      </c>
      <c r="B52" s="374" t="s">
        <v>42</v>
      </c>
      <c r="C52" s="50" t="s">
        <v>260</v>
      </c>
      <c r="D52" s="420">
        <v>45687</v>
      </c>
      <c r="E52" s="421"/>
      <c r="F52" s="49">
        <v>15</v>
      </c>
    </row>
    <row r="53" spans="1:6">
      <c r="A53" s="49">
        <v>44</v>
      </c>
      <c r="B53" s="374" t="s">
        <v>218</v>
      </c>
      <c r="C53" s="50" t="s">
        <v>278</v>
      </c>
      <c r="D53" s="420">
        <v>45688</v>
      </c>
      <c r="E53" s="421"/>
      <c r="F53" s="49">
        <v>4</v>
      </c>
    </row>
    <row r="54" spans="1:6">
      <c r="A54" s="49">
        <v>45</v>
      </c>
      <c r="B54" s="374" t="s">
        <v>33</v>
      </c>
      <c r="C54" s="50" t="s">
        <v>321</v>
      </c>
      <c r="D54" s="420">
        <v>45688</v>
      </c>
      <c r="E54" s="421"/>
      <c r="F54" s="49">
        <v>1</v>
      </c>
    </row>
    <row r="55" spans="1:6">
      <c r="A55" s="49">
        <v>46</v>
      </c>
      <c r="B55" s="374" t="s">
        <v>38</v>
      </c>
      <c r="C55" s="50" t="s">
        <v>323</v>
      </c>
      <c r="D55" s="420">
        <v>45688</v>
      </c>
      <c r="E55" s="421"/>
      <c r="F55" s="49">
        <v>8</v>
      </c>
    </row>
    <row r="56" spans="1:6">
      <c r="A56" s="49">
        <v>47</v>
      </c>
      <c r="B56" s="374" t="s">
        <v>309</v>
      </c>
      <c r="C56" s="50" t="s">
        <v>310</v>
      </c>
      <c r="D56" s="420">
        <v>45689</v>
      </c>
      <c r="E56" s="421"/>
      <c r="F56" s="49">
        <v>108</v>
      </c>
    </row>
    <row r="57" spans="1:6">
      <c r="A57" s="49">
        <v>48</v>
      </c>
      <c r="B57" s="374" t="s">
        <v>309</v>
      </c>
      <c r="C57" s="50" t="s">
        <v>326</v>
      </c>
      <c r="D57" s="420">
        <v>45689</v>
      </c>
      <c r="E57" s="421"/>
      <c r="F57" s="49">
        <v>71</v>
      </c>
    </row>
    <row r="58" spans="1:6">
      <c r="A58" s="49">
        <v>49</v>
      </c>
      <c r="B58" s="374" t="s">
        <v>34</v>
      </c>
      <c r="C58" s="50" t="s">
        <v>327</v>
      </c>
      <c r="D58" s="420">
        <v>45689</v>
      </c>
      <c r="E58" s="421"/>
      <c r="F58" s="49">
        <v>3</v>
      </c>
    </row>
    <row r="59" spans="1:6">
      <c r="A59" s="49">
        <v>50</v>
      </c>
      <c r="B59" s="374" t="s">
        <v>309</v>
      </c>
      <c r="C59" s="50" t="s">
        <v>310</v>
      </c>
      <c r="D59" s="420">
        <v>45691</v>
      </c>
      <c r="E59" s="421"/>
      <c r="F59" s="49">
        <v>1</v>
      </c>
    </row>
    <row r="60" spans="1:6">
      <c r="A60" s="49">
        <v>51</v>
      </c>
      <c r="B60" s="374" t="s">
        <v>77</v>
      </c>
      <c r="C60" s="50" t="s">
        <v>273</v>
      </c>
      <c r="D60" s="420">
        <v>45691</v>
      </c>
      <c r="E60" s="421"/>
      <c r="F60" s="49">
        <v>14</v>
      </c>
    </row>
    <row r="61" spans="1:6">
      <c r="A61" s="49">
        <v>52</v>
      </c>
      <c r="B61" s="374" t="s">
        <v>156</v>
      </c>
      <c r="C61" s="50" t="s">
        <v>320</v>
      </c>
      <c r="D61" s="420">
        <v>45691</v>
      </c>
      <c r="E61" s="421"/>
      <c r="F61" s="49">
        <v>5</v>
      </c>
    </row>
    <row r="62" spans="1:6">
      <c r="A62" s="49">
        <v>53</v>
      </c>
      <c r="B62" s="374" t="s">
        <v>33</v>
      </c>
      <c r="C62" s="50" t="s">
        <v>321</v>
      </c>
      <c r="D62" s="420">
        <v>45691</v>
      </c>
      <c r="E62" s="421"/>
      <c r="F62" s="49">
        <v>7</v>
      </c>
    </row>
    <row r="63" spans="1:6">
      <c r="A63" s="49">
        <v>54</v>
      </c>
      <c r="B63" s="374" t="s">
        <v>157</v>
      </c>
      <c r="C63" s="50" t="s">
        <v>328</v>
      </c>
      <c r="D63" s="420">
        <v>45691</v>
      </c>
      <c r="E63" s="421"/>
      <c r="F63" s="49">
        <v>35</v>
      </c>
    </row>
    <row r="64" spans="1:6">
      <c r="A64" s="49">
        <v>55</v>
      </c>
      <c r="B64" s="374" t="s">
        <v>38</v>
      </c>
      <c r="C64" s="50" t="s">
        <v>329</v>
      </c>
      <c r="D64" s="420">
        <v>45691</v>
      </c>
      <c r="E64" s="421"/>
      <c r="F64" s="49">
        <v>34</v>
      </c>
    </row>
    <row r="65" spans="1:6">
      <c r="A65" s="49">
        <v>56</v>
      </c>
      <c r="B65" s="374" t="s">
        <v>77</v>
      </c>
      <c r="C65" s="50" t="s">
        <v>273</v>
      </c>
      <c r="D65" s="420">
        <v>45692</v>
      </c>
      <c r="E65" s="421"/>
      <c r="F65" s="49">
        <v>11</v>
      </c>
    </row>
    <row r="66" spans="1:6">
      <c r="A66" s="49">
        <v>57</v>
      </c>
      <c r="B66" s="374" t="s">
        <v>156</v>
      </c>
      <c r="C66" s="50" t="s">
        <v>320</v>
      </c>
      <c r="D66" s="420">
        <v>45692</v>
      </c>
      <c r="E66" s="421"/>
      <c r="F66" s="49">
        <v>18</v>
      </c>
    </row>
    <row r="67" spans="1:6">
      <c r="A67" s="49">
        <v>58</v>
      </c>
      <c r="B67" s="374" t="s">
        <v>32</v>
      </c>
      <c r="C67" s="50" t="s">
        <v>275</v>
      </c>
      <c r="D67" s="420">
        <v>45692</v>
      </c>
      <c r="E67" s="421"/>
      <c r="F67" s="49">
        <v>19</v>
      </c>
    </row>
    <row r="68" spans="1:6">
      <c r="A68" s="49">
        <v>59</v>
      </c>
      <c r="B68" s="374" t="s">
        <v>157</v>
      </c>
      <c r="C68" s="50" t="s">
        <v>328</v>
      </c>
      <c r="D68" s="420">
        <v>45692</v>
      </c>
      <c r="E68" s="421"/>
      <c r="F68" s="49">
        <v>10</v>
      </c>
    </row>
    <row r="69" spans="1:6">
      <c r="A69" s="49">
        <v>60</v>
      </c>
      <c r="B69" s="374" t="s">
        <v>40</v>
      </c>
      <c r="C69" s="50" t="s">
        <v>325</v>
      </c>
      <c r="D69" s="420">
        <v>45692</v>
      </c>
      <c r="E69" s="421"/>
      <c r="F69" s="49">
        <v>1</v>
      </c>
    </row>
    <row r="70" spans="1:6">
      <c r="A70" s="49">
        <v>61</v>
      </c>
      <c r="B70" s="374" t="s">
        <v>309</v>
      </c>
      <c r="C70" s="50" t="s">
        <v>326</v>
      </c>
      <c r="D70" s="420">
        <v>45693</v>
      </c>
      <c r="E70" s="421"/>
      <c r="F70" s="49">
        <v>1</v>
      </c>
    </row>
    <row r="71" spans="1:6">
      <c r="A71" s="49">
        <v>62</v>
      </c>
      <c r="B71" s="374" t="s">
        <v>330</v>
      </c>
      <c r="C71" s="50" t="s">
        <v>331</v>
      </c>
      <c r="D71" s="420">
        <v>45693</v>
      </c>
      <c r="E71" s="421"/>
      <c r="F71" s="49">
        <v>36</v>
      </c>
    </row>
    <row r="72" spans="1:6">
      <c r="A72" s="49">
        <v>63</v>
      </c>
      <c r="B72" s="374" t="s">
        <v>156</v>
      </c>
      <c r="C72" s="50" t="s">
        <v>320</v>
      </c>
      <c r="D72" s="420">
        <v>45693</v>
      </c>
      <c r="E72" s="421"/>
      <c r="F72" s="49">
        <v>11</v>
      </c>
    </row>
    <row r="73" spans="1:6">
      <c r="A73" s="49">
        <v>64</v>
      </c>
      <c r="B73" s="374" t="s">
        <v>38</v>
      </c>
      <c r="C73" s="50" t="s">
        <v>332</v>
      </c>
      <c r="D73" s="420">
        <v>45693</v>
      </c>
      <c r="E73" s="421"/>
      <c r="F73" s="49">
        <v>28</v>
      </c>
    </row>
    <row r="74" spans="1:6">
      <c r="A74" s="49">
        <v>65</v>
      </c>
      <c r="B74" s="374" t="s">
        <v>309</v>
      </c>
      <c r="C74" s="50" t="s">
        <v>310</v>
      </c>
      <c r="D74" s="420">
        <v>45694</v>
      </c>
      <c r="E74" s="421"/>
      <c r="F74" s="49">
        <v>4</v>
      </c>
    </row>
    <row r="75" spans="1:6">
      <c r="A75" s="49">
        <v>66</v>
      </c>
      <c r="B75" s="374" t="s">
        <v>309</v>
      </c>
      <c r="C75" s="50" t="s">
        <v>326</v>
      </c>
      <c r="D75" s="420">
        <v>45694</v>
      </c>
      <c r="E75" s="421"/>
      <c r="F75" s="49">
        <v>1</v>
      </c>
    </row>
    <row r="76" spans="1:6">
      <c r="A76" s="49">
        <v>67</v>
      </c>
      <c r="B76" s="374" t="s">
        <v>32</v>
      </c>
      <c r="C76" s="50" t="s">
        <v>275</v>
      </c>
      <c r="D76" s="420">
        <v>45694</v>
      </c>
      <c r="E76" s="421"/>
      <c r="F76" s="49">
        <v>4</v>
      </c>
    </row>
    <row r="77" spans="1:6">
      <c r="A77" s="49">
        <v>68</v>
      </c>
      <c r="B77" s="374" t="s">
        <v>41</v>
      </c>
      <c r="C77" s="50" t="s">
        <v>333</v>
      </c>
      <c r="D77" s="420">
        <v>45694</v>
      </c>
      <c r="E77" s="421"/>
      <c r="F77" s="49">
        <v>26</v>
      </c>
    </row>
    <row r="78" spans="1:6">
      <c r="A78" s="49">
        <v>69</v>
      </c>
      <c r="B78" s="374" t="s">
        <v>42</v>
      </c>
      <c r="C78" s="50" t="s">
        <v>270</v>
      </c>
      <c r="D78" s="420">
        <v>45694</v>
      </c>
      <c r="E78" s="421"/>
      <c r="F78" s="49">
        <v>12</v>
      </c>
    </row>
    <row r="79" spans="1:6">
      <c r="A79" s="49">
        <v>70</v>
      </c>
      <c r="B79" s="374" t="s">
        <v>42</v>
      </c>
      <c r="C79" s="50" t="s">
        <v>279</v>
      </c>
      <c r="D79" s="420">
        <v>45694</v>
      </c>
      <c r="E79" s="421"/>
      <c r="F79" s="49">
        <v>12</v>
      </c>
    </row>
    <row r="80" spans="1:6">
      <c r="A80" s="49">
        <v>71</v>
      </c>
      <c r="B80" s="374" t="s">
        <v>309</v>
      </c>
      <c r="C80" s="50" t="s">
        <v>310</v>
      </c>
      <c r="D80" s="420">
        <v>45695</v>
      </c>
      <c r="E80" s="421"/>
      <c r="F80" s="49">
        <v>1</v>
      </c>
    </row>
    <row r="81" spans="1:6">
      <c r="A81" s="49">
        <v>72</v>
      </c>
      <c r="B81" s="374" t="s">
        <v>309</v>
      </c>
      <c r="C81" s="50" t="s">
        <v>326</v>
      </c>
      <c r="D81" s="420">
        <v>45695</v>
      </c>
      <c r="E81" s="421"/>
      <c r="F81" s="49">
        <v>1</v>
      </c>
    </row>
    <row r="82" spans="1:6">
      <c r="A82" s="49">
        <v>73</v>
      </c>
      <c r="B82" s="374" t="s">
        <v>34</v>
      </c>
      <c r="C82" s="50" t="s">
        <v>327</v>
      </c>
      <c r="D82" s="420">
        <v>45695</v>
      </c>
      <c r="E82" s="421"/>
      <c r="F82" s="49">
        <v>1</v>
      </c>
    </row>
    <row r="83" spans="1:6">
      <c r="A83" s="49">
        <v>74</v>
      </c>
      <c r="B83" s="374" t="s">
        <v>334</v>
      </c>
      <c r="C83" s="50" t="s">
        <v>335</v>
      </c>
      <c r="D83" s="420">
        <v>45695</v>
      </c>
      <c r="E83" s="421"/>
      <c r="F83" s="49">
        <v>17</v>
      </c>
    </row>
    <row r="84" spans="1:6">
      <c r="A84" s="49">
        <v>75</v>
      </c>
      <c r="B84" s="374" t="s">
        <v>217</v>
      </c>
      <c r="C84" s="50" t="s">
        <v>259</v>
      </c>
      <c r="D84" s="420">
        <v>45695</v>
      </c>
      <c r="E84" s="421"/>
      <c r="F84" s="49">
        <v>14</v>
      </c>
    </row>
    <row r="85" spans="1:6">
      <c r="A85" s="49">
        <v>76</v>
      </c>
      <c r="B85" s="374" t="s">
        <v>336</v>
      </c>
      <c r="C85" s="50" t="s">
        <v>337</v>
      </c>
      <c r="D85" s="420">
        <v>45695</v>
      </c>
      <c r="E85" s="421"/>
      <c r="F85" s="49">
        <v>19</v>
      </c>
    </row>
    <row r="86" spans="1:6">
      <c r="A86" s="49">
        <v>77</v>
      </c>
      <c r="B86" s="374" t="s">
        <v>32</v>
      </c>
      <c r="C86" s="50" t="s">
        <v>275</v>
      </c>
      <c r="D86" s="420">
        <v>45695</v>
      </c>
      <c r="E86" s="421"/>
      <c r="F86" s="49">
        <v>1</v>
      </c>
    </row>
    <row r="87" spans="1:6">
      <c r="A87" s="49">
        <v>78</v>
      </c>
      <c r="B87" s="374" t="s">
        <v>41</v>
      </c>
      <c r="C87" s="50" t="s">
        <v>333</v>
      </c>
      <c r="D87" s="420">
        <v>45695</v>
      </c>
      <c r="E87" s="421"/>
      <c r="F87" s="49">
        <v>2</v>
      </c>
    </row>
    <row r="88" spans="1:6">
      <c r="A88" s="49">
        <v>79</v>
      </c>
      <c r="B88" s="374" t="s">
        <v>42</v>
      </c>
      <c r="C88" s="50" t="s">
        <v>270</v>
      </c>
      <c r="D88" s="420">
        <v>45695</v>
      </c>
      <c r="E88" s="421"/>
      <c r="F88" s="49">
        <v>1</v>
      </c>
    </row>
    <row r="89" spans="1:6">
      <c r="A89" s="49">
        <v>80</v>
      </c>
      <c r="B89" s="374" t="s">
        <v>42</v>
      </c>
      <c r="C89" s="50" t="s">
        <v>279</v>
      </c>
      <c r="D89" s="420">
        <v>45695</v>
      </c>
      <c r="E89" s="421"/>
      <c r="F89" s="49">
        <v>18</v>
      </c>
    </row>
    <row r="90" spans="1:6">
      <c r="A90" s="49">
        <v>81</v>
      </c>
      <c r="B90" s="374" t="s">
        <v>309</v>
      </c>
      <c r="C90" s="50" t="s">
        <v>310</v>
      </c>
      <c r="D90" s="420">
        <v>45696</v>
      </c>
      <c r="E90" s="421"/>
      <c r="F90" s="49">
        <v>2</v>
      </c>
    </row>
    <row r="91" spans="1:6">
      <c r="A91" s="49">
        <v>82</v>
      </c>
      <c r="B91" s="374" t="s">
        <v>34</v>
      </c>
      <c r="C91" s="50" t="s">
        <v>327</v>
      </c>
      <c r="D91" s="420">
        <v>45696</v>
      </c>
      <c r="E91" s="421"/>
      <c r="F91" s="49">
        <v>1</v>
      </c>
    </row>
    <row r="92" spans="1:6">
      <c r="A92" s="49">
        <v>83</v>
      </c>
      <c r="B92" s="374" t="s">
        <v>334</v>
      </c>
      <c r="C92" s="50" t="s">
        <v>335</v>
      </c>
      <c r="D92" s="420">
        <v>45698</v>
      </c>
      <c r="E92" s="421"/>
      <c r="F92" s="49">
        <v>16</v>
      </c>
    </row>
    <row r="93" spans="1:6">
      <c r="A93" s="49">
        <v>84</v>
      </c>
      <c r="B93" s="374" t="s">
        <v>217</v>
      </c>
      <c r="C93" s="50" t="s">
        <v>259</v>
      </c>
      <c r="D93" s="420">
        <v>45698</v>
      </c>
      <c r="E93" s="421"/>
      <c r="F93" s="49">
        <v>14</v>
      </c>
    </row>
    <row r="94" spans="1:6">
      <c r="A94" s="49">
        <v>85</v>
      </c>
      <c r="B94" s="374" t="s">
        <v>336</v>
      </c>
      <c r="C94" s="50" t="s">
        <v>337</v>
      </c>
      <c r="D94" s="420">
        <v>45698</v>
      </c>
      <c r="E94" s="421"/>
      <c r="F94" s="49">
        <v>1</v>
      </c>
    </row>
    <row r="95" spans="1:6">
      <c r="A95" s="49">
        <v>86</v>
      </c>
      <c r="B95" s="374" t="s">
        <v>247</v>
      </c>
      <c r="C95" s="50" t="s">
        <v>338</v>
      </c>
      <c r="D95" s="420">
        <v>45698</v>
      </c>
      <c r="E95" s="421"/>
      <c r="F95" s="49">
        <v>34</v>
      </c>
    </row>
    <row r="96" spans="1:6">
      <c r="A96" s="49">
        <v>87</v>
      </c>
      <c r="B96" s="374" t="s">
        <v>40</v>
      </c>
      <c r="C96" s="50" t="s">
        <v>339</v>
      </c>
      <c r="D96" s="420">
        <v>45698</v>
      </c>
      <c r="E96" s="421"/>
      <c r="F96" s="49">
        <v>31</v>
      </c>
    </row>
    <row r="97" spans="1:6">
      <c r="A97" s="49">
        <v>88</v>
      </c>
      <c r="B97" s="374" t="s">
        <v>334</v>
      </c>
      <c r="C97" s="50" t="s">
        <v>335</v>
      </c>
      <c r="D97" s="420">
        <v>45699</v>
      </c>
      <c r="E97" s="421"/>
      <c r="F97" s="49">
        <v>1</v>
      </c>
    </row>
    <row r="98" spans="1:6">
      <c r="A98" s="49">
        <v>89</v>
      </c>
      <c r="B98" s="374" t="s">
        <v>336</v>
      </c>
      <c r="C98" s="50" t="s">
        <v>337</v>
      </c>
      <c r="D98" s="420">
        <v>45699</v>
      </c>
      <c r="E98" s="421"/>
      <c r="F98" s="49">
        <v>1</v>
      </c>
    </row>
    <row r="99" spans="1:6">
      <c r="A99" s="49">
        <v>90</v>
      </c>
      <c r="B99" s="374" t="s">
        <v>32</v>
      </c>
      <c r="C99" s="50" t="s">
        <v>275</v>
      </c>
      <c r="D99" s="420">
        <v>45699</v>
      </c>
      <c r="E99" s="421"/>
      <c r="F99" s="49">
        <v>2</v>
      </c>
    </row>
    <row r="100" spans="1:6">
      <c r="A100" s="49">
        <v>91</v>
      </c>
      <c r="B100" s="374" t="s">
        <v>309</v>
      </c>
      <c r="C100" s="50" t="s">
        <v>310</v>
      </c>
      <c r="D100" s="420">
        <v>45700</v>
      </c>
      <c r="E100" s="421"/>
      <c r="F100" s="49">
        <v>1</v>
      </c>
    </row>
    <row r="101" spans="1:6">
      <c r="A101" s="49">
        <v>92</v>
      </c>
      <c r="B101" s="374" t="s">
        <v>217</v>
      </c>
      <c r="C101" s="50" t="s">
        <v>259</v>
      </c>
      <c r="D101" s="420">
        <v>45700</v>
      </c>
      <c r="E101" s="421"/>
      <c r="F101" s="49">
        <v>1</v>
      </c>
    </row>
    <row r="102" spans="1:6">
      <c r="A102" s="49">
        <v>93</v>
      </c>
      <c r="B102" s="374" t="s">
        <v>32</v>
      </c>
      <c r="C102" s="50" t="s">
        <v>275</v>
      </c>
      <c r="D102" s="420">
        <v>45700</v>
      </c>
      <c r="E102" s="421"/>
      <c r="F102" s="49">
        <v>4</v>
      </c>
    </row>
    <row r="103" spans="1:6">
      <c r="A103" s="49">
        <v>94</v>
      </c>
      <c r="B103" s="374" t="s">
        <v>43</v>
      </c>
      <c r="C103" s="50" t="s">
        <v>277</v>
      </c>
      <c r="D103" s="420">
        <v>45700</v>
      </c>
      <c r="E103" s="421"/>
      <c r="F103" s="49">
        <v>24</v>
      </c>
    </row>
    <row r="104" spans="1:6">
      <c r="A104" s="49">
        <v>95</v>
      </c>
      <c r="B104" s="374" t="s">
        <v>309</v>
      </c>
      <c r="C104" s="50" t="s">
        <v>310</v>
      </c>
      <c r="D104" s="420">
        <v>45701</v>
      </c>
      <c r="E104" s="421"/>
      <c r="F104" s="49">
        <v>1</v>
      </c>
    </row>
    <row r="105" spans="1:6">
      <c r="A105" s="49">
        <v>96</v>
      </c>
      <c r="B105" s="374" t="s">
        <v>238</v>
      </c>
      <c r="C105" s="50" t="s">
        <v>340</v>
      </c>
      <c r="D105" s="420">
        <v>45701</v>
      </c>
      <c r="E105" s="421"/>
      <c r="F105" s="49">
        <v>20</v>
      </c>
    </row>
    <row r="106" spans="1:6">
      <c r="A106" s="49">
        <v>97</v>
      </c>
      <c r="B106" s="374" t="s">
        <v>42</v>
      </c>
      <c r="C106" s="50" t="s">
        <v>262</v>
      </c>
      <c r="D106" s="420">
        <v>45701</v>
      </c>
      <c r="E106" s="421"/>
      <c r="F106" s="49">
        <v>8</v>
      </c>
    </row>
    <row r="107" spans="1:6">
      <c r="A107" s="49">
        <v>98</v>
      </c>
      <c r="B107" s="374" t="s">
        <v>34</v>
      </c>
      <c r="C107" s="50" t="s">
        <v>311</v>
      </c>
      <c r="D107" s="420">
        <v>45702</v>
      </c>
      <c r="E107" s="421"/>
      <c r="F107" s="49">
        <v>24</v>
      </c>
    </row>
    <row r="108" spans="1:6">
      <c r="A108" s="49">
        <v>99</v>
      </c>
      <c r="B108" s="374" t="s">
        <v>34</v>
      </c>
      <c r="C108" s="50" t="s">
        <v>327</v>
      </c>
      <c r="D108" s="420">
        <v>45702</v>
      </c>
      <c r="E108" s="421"/>
      <c r="F108" s="49">
        <v>1</v>
      </c>
    </row>
    <row r="109" spans="1:6">
      <c r="A109" s="49">
        <v>100</v>
      </c>
      <c r="B109" s="374" t="s">
        <v>238</v>
      </c>
      <c r="C109" s="50" t="s">
        <v>340</v>
      </c>
      <c r="D109" s="420">
        <v>45702</v>
      </c>
      <c r="E109" s="421"/>
      <c r="F109" s="49">
        <v>4</v>
      </c>
    </row>
    <row r="110" spans="1:6">
      <c r="A110" s="49">
        <v>101</v>
      </c>
      <c r="B110" s="374" t="s">
        <v>42</v>
      </c>
      <c r="C110" s="50" t="s">
        <v>262</v>
      </c>
      <c r="D110" s="420">
        <v>45702</v>
      </c>
      <c r="E110" s="421"/>
      <c r="F110" s="49">
        <v>11</v>
      </c>
    </row>
    <row r="111" spans="1:6">
      <c r="A111" s="49">
        <v>102</v>
      </c>
      <c r="B111" s="374" t="s">
        <v>43</v>
      </c>
      <c r="C111" s="50" t="s">
        <v>277</v>
      </c>
      <c r="D111" s="420">
        <v>45705</v>
      </c>
      <c r="E111" s="421"/>
      <c r="F111" s="49">
        <v>1</v>
      </c>
    </row>
    <row r="112" spans="1:6">
      <c r="A112" s="49">
        <v>103</v>
      </c>
      <c r="B112" s="374" t="s">
        <v>309</v>
      </c>
      <c r="C112" s="50" t="s">
        <v>341</v>
      </c>
      <c r="D112" s="420">
        <v>45706</v>
      </c>
      <c r="E112" s="421"/>
      <c r="F112" s="49">
        <v>59</v>
      </c>
    </row>
    <row r="113" spans="1:6">
      <c r="A113" s="49">
        <v>104</v>
      </c>
      <c r="B113" s="374" t="s">
        <v>157</v>
      </c>
      <c r="C113" s="50" t="s">
        <v>342</v>
      </c>
      <c r="D113" s="420">
        <v>45706</v>
      </c>
      <c r="E113" s="421"/>
      <c r="F113" s="49">
        <v>23</v>
      </c>
    </row>
    <row r="114" spans="1:6">
      <c r="A114" s="49">
        <v>105</v>
      </c>
      <c r="B114" s="374" t="s">
        <v>42</v>
      </c>
      <c r="C114" s="50" t="s">
        <v>291</v>
      </c>
      <c r="D114" s="420">
        <v>45706</v>
      </c>
      <c r="E114" s="421"/>
      <c r="F114" s="49">
        <v>30</v>
      </c>
    </row>
    <row r="115" spans="1:6">
      <c r="A115" s="49">
        <v>106</v>
      </c>
      <c r="B115" s="374" t="s">
        <v>43</v>
      </c>
      <c r="C115" s="50" t="s">
        <v>277</v>
      </c>
      <c r="D115" s="420">
        <v>45706</v>
      </c>
      <c r="E115" s="421"/>
      <c r="F115" s="49">
        <v>1</v>
      </c>
    </row>
    <row r="116" spans="1:6">
      <c r="A116" s="49">
        <v>107</v>
      </c>
      <c r="B116" s="374" t="s">
        <v>157</v>
      </c>
      <c r="C116" s="50" t="s">
        <v>342</v>
      </c>
      <c r="D116" s="420">
        <v>45707</v>
      </c>
      <c r="E116" s="421"/>
      <c r="F116" s="49">
        <v>4</v>
      </c>
    </row>
    <row r="117" spans="1:6">
      <c r="A117" s="49">
        <v>108</v>
      </c>
      <c r="B117" s="374" t="s">
        <v>34</v>
      </c>
      <c r="C117" s="50" t="s">
        <v>343</v>
      </c>
      <c r="D117" s="420">
        <v>45708</v>
      </c>
      <c r="E117" s="421"/>
      <c r="F117" s="49">
        <v>12</v>
      </c>
    </row>
    <row r="118" spans="1:6">
      <c r="A118" s="49">
        <v>109</v>
      </c>
      <c r="B118" s="374" t="s">
        <v>156</v>
      </c>
      <c r="C118" s="50" t="s">
        <v>344</v>
      </c>
      <c r="D118" s="420">
        <v>45708</v>
      </c>
      <c r="E118" s="421"/>
      <c r="F118" s="49">
        <v>7</v>
      </c>
    </row>
    <row r="119" spans="1:6">
      <c r="A119" s="49">
        <v>110</v>
      </c>
      <c r="B119" s="374" t="s">
        <v>39</v>
      </c>
      <c r="C119" s="50" t="s">
        <v>345</v>
      </c>
      <c r="D119" s="420">
        <v>45708</v>
      </c>
      <c r="E119" s="421"/>
      <c r="F119" s="49">
        <v>7</v>
      </c>
    </row>
    <row r="120" spans="1:6">
      <c r="A120" s="49">
        <v>111</v>
      </c>
      <c r="B120" s="374" t="s">
        <v>34</v>
      </c>
      <c r="C120" s="50" t="s">
        <v>343</v>
      </c>
      <c r="D120" s="420">
        <v>45709</v>
      </c>
      <c r="E120" s="421"/>
      <c r="F120" s="49">
        <v>17</v>
      </c>
    </row>
    <row r="121" spans="1:6">
      <c r="A121" s="49">
        <v>112</v>
      </c>
      <c r="B121" s="374" t="s">
        <v>156</v>
      </c>
      <c r="C121" s="50" t="s">
        <v>344</v>
      </c>
      <c r="D121" s="420">
        <v>45709</v>
      </c>
      <c r="E121" s="421"/>
      <c r="F121" s="49">
        <v>12</v>
      </c>
    </row>
    <row r="122" spans="1:6">
      <c r="A122" s="49">
        <v>113</v>
      </c>
      <c r="B122" s="374" t="s">
        <v>157</v>
      </c>
      <c r="C122" s="50" t="s">
        <v>342</v>
      </c>
      <c r="D122" s="420">
        <v>45709</v>
      </c>
      <c r="E122" s="421"/>
      <c r="F122" s="49">
        <v>1</v>
      </c>
    </row>
    <row r="123" spans="1:6">
      <c r="A123" s="49">
        <v>114</v>
      </c>
      <c r="B123" s="374" t="s">
        <v>39</v>
      </c>
      <c r="C123" s="50" t="s">
        <v>345</v>
      </c>
      <c r="D123" s="420">
        <v>45709</v>
      </c>
      <c r="E123" s="421"/>
      <c r="F123" s="49">
        <v>5</v>
      </c>
    </row>
    <row r="124" spans="1:6">
      <c r="A124" s="49">
        <v>115</v>
      </c>
      <c r="B124" s="374" t="s">
        <v>238</v>
      </c>
      <c r="C124" s="50" t="s">
        <v>346</v>
      </c>
      <c r="D124" s="420">
        <v>45709</v>
      </c>
      <c r="E124" s="421"/>
      <c r="F124" s="49">
        <v>19</v>
      </c>
    </row>
    <row r="125" spans="1:6">
      <c r="A125" s="49">
        <v>116</v>
      </c>
      <c r="B125" s="374" t="s">
        <v>34</v>
      </c>
      <c r="C125" s="50" t="s">
        <v>343</v>
      </c>
      <c r="D125" s="420">
        <v>45712</v>
      </c>
      <c r="E125" s="421"/>
      <c r="F125" s="49">
        <v>2</v>
      </c>
    </row>
    <row r="126" spans="1:6">
      <c r="A126" s="49">
        <v>117</v>
      </c>
      <c r="B126" s="374" t="s">
        <v>330</v>
      </c>
      <c r="C126" s="50" t="s">
        <v>347</v>
      </c>
      <c r="D126" s="420">
        <v>45712</v>
      </c>
      <c r="E126" s="421"/>
      <c r="F126" s="49">
        <v>33</v>
      </c>
    </row>
    <row r="127" spans="1:6">
      <c r="A127" s="49">
        <v>118</v>
      </c>
      <c r="B127" s="374" t="s">
        <v>156</v>
      </c>
      <c r="C127" s="50" t="s">
        <v>344</v>
      </c>
      <c r="D127" s="420">
        <v>45712</v>
      </c>
      <c r="E127" s="421"/>
      <c r="F127" s="49">
        <v>15</v>
      </c>
    </row>
    <row r="128" spans="1:6">
      <c r="A128" s="49">
        <v>119</v>
      </c>
      <c r="B128" s="374" t="s">
        <v>32</v>
      </c>
      <c r="C128" s="50" t="s">
        <v>280</v>
      </c>
      <c r="D128" s="420">
        <v>45712</v>
      </c>
      <c r="E128" s="421"/>
      <c r="F128" s="49">
        <v>26</v>
      </c>
    </row>
    <row r="129" spans="1:6">
      <c r="A129" s="49">
        <v>120</v>
      </c>
      <c r="B129" s="374" t="s">
        <v>207</v>
      </c>
      <c r="C129" s="50" t="s">
        <v>299</v>
      </c>
      <c r="D129" s="420">
        <v>45712</v>
      </c>
      <c r="E129" s="421"/>
      <c r="F129" s="49">
        <v>35</v>
      </c>
    </row>
    <row r="130" spans="1:6">
      <c r="A130" s="49">
        <v>121</v>
      </c>
      <c r="B130" s="374" t="s">
        <v>38</v>
      </c>
      <c r="C130" s="50" t="s">
        <v>348</v>
      </c>
      <c r="D130" s="420">
        <v>45712</v>
      </c>
      <c r="E130" s="421"/>
      <c r="F130" s="49">
        <v>24</v>
      </c>
    </row>
    <row r="131" spans="1:6">
      <c r="A131" s="49">
        <v>122</v>
      </c>
      <c r="B131" s="374" t="s">
        <v>39</v>
      </c>
      <c r="C131" s="50" t="s">
        <v>345</v>
      </c>
      <c r="D131" s="420">
        <v>45712</v>
      </c>
      <c r="E131" s="421"/>
      <c r="F131" s="49">
        <v>3</v>
      </c>
    </row>
    <row r="132" spans="1:6">
      <c r="A132" s="49">
        <v>123</v>
      </c>
      <c r="B132" s="374" t="s">
        <v>34</v>
      </c>
      <c r="C132" s="50" t="s">
        <v>349</v>
      </c>
      <c r="D132" s="420">
        <v>45713</v>
      </c>
      <c r="E132" s="421"/>
      <c r="F132" s="49">
        <v>41</v>
      </c>
    </row>
    <row r="133" spans="1:6">
      <c r="A133" s="49">
        <v>124</v>
      </c>
      <c r="B133" s="374" t="s">
        <v>330</v>
      </c>
      <c r="C133" s="50" t="s">
        <v>347</v>
      </c>
      <c r="D133" s="420">
        <v>45713</v>
      </c>
      <c r="E133" s="421"/>
      <c r="F133" s="49">
        <v>1</v>
      </c>
    </row>
    <row r="134" spans="1:6">
      <c r="A134" s="49">
        <v>125</v>
      </c>
      <c r="B134" s="374" t="s">
        <v>156</v>
      </c>
      <c r="C134" s="50" t="s">
        <v>344</v>
      </c>
      <c r="D134" s="420">
        <v>45713</v>
      </c>
      <c r="E134" s="421"/>
      <c r="F134" s="49">
        <v>1</v>
      </c>
    </row>
    <row r="135" spans="1:6">
      <c r="A135" s="49">
        <v>126</v>
      </c>
      <c r="B135" s="374" t="s">
        <v>32</v>
      </c>
      <c r="C135" s="50" t="s">
        <v>280</v>
      </c>
      <c r="D135" s="420">
        <v>45713</v>
      </c>
      <c r="E135" s="421"/>
      <c r="F135" s="49">
        <v>9</v>
      </c>
    </row>
    <row r="136" spans="1:6">
      <c r="A136" s="49">
        <v>127</v>
      </c>
      <c r="B136" s="374" t="s">
        <v>207</v>
      </c>
      <c r="C136" s="50" t="s">
        <v>350</v>
      </c>
      <c r="D136" s="420">
        <v>45713</v>
      </c>
      <c r="E136" s="421"/>
      <c r="F136" s="49">
        <v>17</v>
      </c>
    </row>
    <row r="137" spans="1:6">
      <c r="A137" s="49">
        <v>128</v>
      </c>
      <c r="B137" s="374" t="s">
        <v>38</v>
      </c>
      <c r="C137" s="50" t="s">
        <v>348</v>
      </c>
      <c r="D137" s="420">
        <v>45713</v>
      </c>
      <c r="E137" s="421"/>
      <c r="F137" s="49">
        <v>9</v>
      </c>
    </row>
    <row r="138" spans="1:6">
      <c r="A138" s="49">
        <v>129</v>
      </c>
      <c r="B138" s="374" t="s">
        <v>41</v>
      </c>
      <c r="C138" s="50" t="s">
        <v>351</v>
      </c>
      <c r="D138" s="420">
        <v>45713</v>
      </c>
      <c r="E138" s="421"/>
      <c r="F138" s="49">
        <v>4</v>
      </c>
    </row>
    <row r="139" spans="1:6">
      <c r="A139" s="49">
        <v>130</v>
      </c>
      <c r="B139" s="374" t="s">
        <v>41</v>
      </c>
      <c r="C139" s="50" t="s">
        <v>351</v>
      </c>
      <c r="D139" s="420">
        <v>45714</v>
      </c>
      <c r="E139" s="421"/>
      <c r="F139" s="49">
        <v>19</v>
      </c>
    </row>
    <row r="140" spans="1:6">
      <c r="A140" s="49">
        <v>131</v>
      </c>
      <c r="B140" s="374" t="s">
        <v>157</v>
      </c>
      <c r="C140" s="50" t="s">
        <v>342</v>
      </c>
      <c r="D140" s="420">
        <v>45716</v>
      </c>
      <c r="E140" s="421"/>
      <c r="F140" s="49">
        <v>1</v>
      </c>
    </row>
    <row r="141" spans="1:6">
      <c r="A141" s="49">
        <v>132</v>
      </c>
      <c r="B141" s="374" t="s">
        <v>34</v>
      </c>
      <c r="C141" s="50" t="s">
        <v>352</v>
      </c>
      <c r="D141" s="420">
        <v>45717</v>
      </c>
      <c r="E141" s="421"/>
      <c r="F141" s="49">
        <v>1</v>
      </c>
    </row>
    <row r="142" spans="1:6">
      <c r="A142" s="49">
        <v>133</v>
      </c>
      <c r="B142" s="374" t="s">
        <v>207</v>
      </c>
      <c r="C142" s="50" t="s">
        <v>350</v>
      </c>
      <c r="D142" s="420">
        <v>45719</v>
      </c>
      <c r="E142" s="421"/>
      <c r="F142" s="49">
        <v>1</v>
      </c>
    </row>
    <row r="143" spans="1:6">
      <c r="A143" s="49">
        <v>134</v>
      </c>
      <c r="B143" s="374" t="s">
        <v>334</v>
      </c>
      <c r="C143" s="50" t="s">
        <v>353</v>
      </c>
      <c r="D143" s="420">
        <v>45720</v>
      </c>
      <c r="E143" s="421"/>
      <c r="F143" s="49">
        <v>26</v>
      </c>
    </row>
    <row r="144" spans="1:6">
      <c r="A144" s="49">
        <v>135</v>
      </c>
      <c r="B144" s="374" t="s">
        <v>41</v>
      </c>
      <c r="C144" s="50" t="s">
        <v>351</v>
      </c>
      <c r="D144" s="420">
        <v>45720</v>
      </c>
      <c r="E144" s="421"/>
      <c r="F144" s="49">
        <v>2</v>
      </c>
    </row>
    <row r="145" spans="1:6">
      <c r="A145" s="49">
        <v>136</v>
      </c>
      <c r="B145" s="374" t="s">
        <v>334</v>
      </c>
      <c r="C145" s="50" t="s">
        <v>353</v>
      </c>
      <c r="D145" s="420">
        <v>45721</v>
      </c>
      <c r="E145" s="421"/>
      <c r="F145" s="49">
        <v>6</v>
      </c>
    </row>
    <row r="146" spans="1:6">
      <c r="A146" s="49">
        <v>137</v>
      </c>
      <c r="B146" s="374" t="s">
        <v>234</v>
      </c>
      <c r="C146" s="50" t="s">
        <v>283</v>
      </c>
      <c r="D146" s="420">
        <v>45721</v>
      </c>
      <c r="E146" s="421"/>
      <c r="F146" s="49">
        <v>23</v>
      </c>
    </row>
    <row r="147" spans="1:6">
      <c r="A147" s="49">
        <v>138</v>
      </c>
      <c r="B147" s="374" t="s">
        <v>38</v>
      </c>
      <c r="C147" s="50" t="s">
        <v>354</v>
      </c>
      <c r="D147" s="420">
        <v>45721</v>
      </c>
      <c r="E147" s="421"/>
      <c r="F147" s="49">
        <v>4</v>
      </c>
    </row>
    <row r="148" spans="1:6">
      <c r="A148" s="49">
        <v>139</v>
      </c>
      <c r="B148" s="374" t="s">
        <v>156</v>
      </c>
      <c r="C148" s="50" t="s">
        <v>355</v>
      </c>
      <c r="D148" s="420">
        <v>45722</v>
      </c>
      <c r="E148" s="421"/>
      <c r="F148" s="49">
        <v>25</v>
      </c>
    </row>
    <row r="149" spans="1:6">
      <c r="A149" s="49">
        <v>140</v>
      </c>
      <c r="B149" s="374" t="s">
        <v>234</v>
      </c>
      <c r="C149" s="50" t="s">
        <v>283</v>
      </c>
      <c r="D149" s="420">
        <v>45722</v>
      </c>
      <c r="E149" s="421"/>
      <c r="F149" s="49">
        <v>9</v>
      </c>
    </row>
    <row r="150" spans="1:6">
      <c r="A150" s="49">
        <v>141</v>
      </c>
      <c r="B150" s="374" t="s">
        <v>239</v>
      </c>
      <c r="C150" s="50" t="s">
        <v>293</v>
      </c>
      <c r="D150" s="420">
        <v>45722</v>
      </c>
      <c r="E150" s="421"/>
      <c r="F150" s="49">
        <v>5</v>
      </c>
    </row>
    <row r="151" spans="1:6">
      <c r="A151" s="49">
        <v>142</v>
      </c>
      <c r="B151" s="374" t="s">
        <v>38</v>
      </c>
      <c r="C151" s="50" t="s">
        <v>354</v>
      </c>
      <c r="D151" s="420">
        <v>45722</v>
      </c>
      <c r="E151" s="421"/>
      <c r="F151" s="49">
        <v>10</v>
      </c>
    </row>
    <row r="152" spans="1:6">
      <c r="A152" s="49">
        <v>143</v>
      </c>
      <c r="B152" s="374" t="s">
        <v>334</v>
      </c>
      <c r="C152" s="50" t="s">
        <v>353</v>
      </c>
      <c r="D152" s="420">
        <v>45723</v>
      </c>
      <c r="E152" s="421"/>
      <c r="F152" s="49">
        <v>3</v>
      </c>
    </row>
    <row r="153" spans="1:6">
      <c r="A153" s="49">
        <v>144</v>
      </c>
      <c r="B153" s="374" t="s">
        <v>234</v>
      </c>
      <c r="C153" s="50" t="s">
        <v>283</v>
      </c>
      <c r="D153" s="420">
        <v>45723</v>
      </c>
      <c r="E153" s="421"/>
      <c r="F153" s="49">
        <v>4</v>
      </c>
    </row>
    <row r="154" spans="1:6">
      <c r="A154" s="49">
        <v>145</v>
      </c>
      <c r="B154" s="374" t="s">
        <v>239</v>
      </c>
      <c r="C154" s="50" t="s">
        <v>293</v>
      </c>
      <c r="D154" s="420">
        <v>45723</v>
      </c>
      <c r="E154" s="421"/>
      <c r="F154" s="49">
        <v>9</v>
      </c>
    </row>
    <row r="155" spans="1:6">
      <c r="A155" s="49">
        <v>146</v>
      </c>
      <c r="B155" s="374" t="s">
        <v>38</v>
      </c>
      <c r="C155" s="50" t="s">
        <v>354</v>
      </c>
      <c r="D155" s="420">
        <v>45723</v>
      </c>
      <c r="E155" s="421"/>
      <c r="F155" s="49">
        <v>3</v>
      </c>
    </row>
    <row r="156" spans="1:6">
      <c r="A156" s="49">
        <v>147</v>
      </c>
      <c r="B156" s="374" t="s">
        <v>42</v>
      </c>
      <c r="C156" s="50" t="s">
        <v>301</v>
      </c>
      <c r="D156" s="420">
        <v>45723</v>
      </c>
      <c r="E156" s="421"/>
      <c r="F156" s="49">
        <v>14</v>
      </c>
    </row>
    <row r="157" spans="1:6">
      <c r="A157" s="49">
        <v>148</v>
      </c>
      <c r="B157" s="374" t="s">
        <v>42</v>
      </c>
      <c r="C157" s="50" t="s">
        <v>304</v>
      </c>
      <c r="D157" s="420">
        <v>45723</v>
      </c>
      <c r="E157" s="421"/>
      <c r="F157" s="49">
        <v>26</v>
      </c>
    </row>
    <row r="158" spans="1:6">
      <c r="A158" s="49">
        <v>149</v>
      </c>
      <c r="B158" s="374" t="s">
        <v>42</v>
      </c>
      <c r="C158" s="50" t="s">
        <v>304</v>
      </c>
      <c r="D158" s="420">
        <v>45724</v>
      </c>
      <c r="E158" s="421"/>
      <c r="F158" s="49">
        <v>1</v>
      </c>
    </row>
    <row r="159" spans="1:6">
      <c r="A159" s="49">
        <v>150</v>
      </c>
      <c r="B159" s="374" t="s">
        <v>31</v>
      </c>
      <c r="C159" s="50" t="s">
        <v>266</v>
      </c>
      <c r="D159" s="420">
        <v>45726</v>
      </c>
      <c r="E159" s="421"/>
      <c r="F159" s="49">
        <v>43</v>
      </c>
    </row>
    <row r="160" spans="1:6">
      <c r="A160" s="49">
        <v>151</v>
      </c>
      <c r="B160" s="374" t="s">
        <v>31</v>
      </c>
      <c r="C160" s="50" t="s">
        <v>265</v>
      </c>
      <c r="D160" s="420">
        <v>45726</v>
      </c>
      <c r="E160" s="421"/>
      <c r="F160" s="49">
        <v>1</v>
      </c>
    </row>
    <row r="161" spans="1:6">
      <c r="A161" s="49">
        <v>152</v>
      </c>
      <c r="B161" s="374" t="s">
        <v>330</v>
      </c>
      <c r="C161" s="50" t="s">
        <v>356</v>
      </c>
      <c r="D161" s="420">
        <v>45726</v>
      </c>
      <c r="E161" s="421"/>
      <c r="F161" s="49">
        <v>24</v>
      </c>
    </row>
    <row r="162" spans="1:6">
      <c r="A162" s="49">
        <v>153</v>
      </c>
      <c r="B162" s="374" t="s">
        <v>156</v>
      </c>
      <c r="C162" s="50" t="s">
        <v>355</v>
      </c>
      <c r="D162" s="420">
        <v>45726</v>
      </c>
      <c r="E162" s="421"/>
      <c r="F162" s="49">
        <v>10</v>
      </c>
    </row>
    <row r="163" spans="1:6">
      <c r="A163" s="49">
        <v>154</v>
      </c>
      <c r="B163" s="374" t="s">
        <v>336</v>
      </c>
      <c r="C163" s="50" t="s">
        <v>357</v>
      </c>
      <c r="D163" s="420">
        <v>45726</v>
      </c>
      <c r="E163" s="421"/>
      <c r="F163" s="49">
        <v>33</v>
      </c>
    </row>
    <row r="164" spans="1:6">
      <c r="A164" s="49">
        <v>155</v>
      </c>
      <c r="B164" s="374" t="s">
        <v>241</v>
      </c>
      <c r="C164" s="50" t="s">
        <v>358</v>
      </c>
      <c r="D164" s="420">
        <v>45726</v>
      </c>
      <c r="E164" s="421"/>
      <c r="F164" s="49">
        <v>16</v>
      </c>
    </row>
    <row r="165" spans="1:6">
      <c r="A165" s="49">
        <v>156</v>
      </c>
      <c r="B165" s="374" t="s">
        <v>38</v>
      </c>
      <c r="C165" s="50" t="s">
        <v>354</v>
      </c>
      <c r="D165" s="420">
        <v>45726</v>
      </c>
      <c r="E165" s="421"/>
      <c r="F165" s="49">
        <v>5</v>
      </c>
    </row>
    <row r="166" spans="1:6">
      <c r="A166" s="49">
        <v>157</v>
      </c>
      <c r="B166" s="374" t="s">
        <v>42</v>
      </c>
      <c r="C166" s="50" t="s">
        <v>301</v>
      </c>
      <c r="D166" s="420">
        <v>45726</v>
      </c>
      <c r="E166" s="421"/>
      <c r="F166" s="49">
        <v>1</v>
      </c>
    </row>
    <row r="167" spans="1:6">
      <c r="A167" s="49">
        <v>158</v>
      </c>
      <c r="B167" s="374" t="s">
        <v>31</v>
      </c>
      <c r="C167" s="50" t="s">
        <v>265</v>
      </c>
      <c r="D167" s="420">
        <v>45727</v>
      </c>
      <c r="E167" s="421"/>
      <c r="F167" s="49">
        <v>53</v>
      </c>
    </row>
    <row r="168" spans="1:6">
      <c r="A168" s="49">
        <v>159</v>
      </c>
      <c r="B168" s="374" t="s">
        <v>330</v>
      </c>
      <c r="C168" s="50" t="s">
        <v>356</v>
      </c>
      <c r="D168" s="420">
        <v>45727</v>
      </c>
      <c r="E168" s="421"/>
      <c r="F168" s="49">
        <v>1</v>
      </c>
    </row>
    <row r="169" spans="1:6">
      <c r="A169" s="49">
        <v>160</v>
      </c>
      <c r="B169" s="374" t="s">
        <v>241</v>
      </c>
      <c r="C169" s="50" t="s">
        <v>358</v>
      </c>
      <c r="D169" s="420">
        <v>45727</v>
      </c>
      <c r="E169" s="421"/>
      <c r="F169" s="49">
        <v>2</v>
      </c>
    </row>
    <row r="170" spans="1:6">
      <c r="A170" s="49">
        <v>161</v>
      </c>
      <c r="B170" s="374" t="s">
        <v>239</v>
      </c>
      <c r="C170" s="50" t="s">
        <v>293</v>
      </c>
      <c r="D170" s="420">
        <v>45727</v>
      </c>
      <c r="E170" s="421"/>
      <c r="F170" s="49">
        <v>4</v>
      </c>
    </row>
    <row r="171" spans="1:6">
      <c r="A171" s="49">
        <v>162</v>
      </c>
      <c r="B171" s="374" t="s">
        <v>38</v>
      </c>
      <c r="C171" s="50" t="s">
        <v>359</v>
      </c>
      <c r="D171" s="420">
        <v>45727</v>
      </c>
      <c r="E171" s="421"/>
      <c r="F171" s="49">
        <v>35</v>
      </c>
    </row>
    <row r="172" spans="1:6">
      <c r="A172" s="49">
        <v>163</v>
      </c>
      <c r="B172" s="374" t="s">
        <v>38</v>
      </c>
      <c r="C172" s="50" t="s">
        <v>354</v>
      </c>
      <c r="D172" s="420">
        <v>45727</v>
      </c>
      <c r="E172" s="421"/>
      <c r="F172" s="49">
        <v>3</v>
      </c>
    </row>
    <row r="173" spans="1:6">
      <c r="A173" s="49">
        <v>164</v>
      </c>
      <c r="B173" s="374" t="s">
        <v>38</v>
      </c>
      <c r="C173" s="50" t="s">
        <v>360</v>
      </c>
      <c r="D173" s="420">
        <v>45727</v>
      </c>
      <c r="E173" s="421"/>
      <c r="F173" s="49">
        <v>11</v>
      </c>
    </row>
    <row r="174" spans="1:6">
      <c r="A174" s="49">
        <v>165</v>
      </c>
      <c r="B174" s="374" t="s">
        <v>31</v>
      </c>
      <c r="C174" s="50" t="s">
        <v>268</v>
      </c>
      <c r="D174" s="420">
        <v>45728</v>
      </c>
      <c r="E174" s="421"/>
      <c r="F174" s="49">
        <v>49</v>
      </c>
    </row>
    <row r="175" spans="1:6">
      <c r="A175" s="49">
        <v>166</v>
      </c>
      <c r="B175" s="374" t="s">
        <v>330</v>
      </c>
      <c r="C175" s="50" t="s">
        <v>356</v>
      </c>
      <c r="D175" s="420">
        <v>45728</v>
      </c>
      <c r="E175" s="421"/>
      <c r="F175" s="49">
        <v>3</v>
      </c>
    </row>
    <row r="176" spans="1:6">
      <c r="A176" s="49">
        <v>167</v>
      </c>
      <c r="B176" s="374" t="s">
        <v>38</v>
      </c>
      <c r="C176" s="50" t="s">
        <v>360</v>
      </c>
      <c r="D176" s="420">
        <v>45728</v>
      </c>
      <c r="E176" s="421"/>
      <c r="F176" s="49">
        <v>21</v>
      </c>
    </row>
    <row r="177" spans="1:6">
      <c r="A177" s="49">
        <v>168</v>
      </c>
      <c r="B177" s="374" t="s">
        <v>31</v>
      </c>
      <c r="C177" s="50" t="s">
        <v>269</v>
      </c>
      <c r="D177" s="420">
        <v>45729</v>
      </c>
      <c r="E177" s="421"/>
      <c r="F177" s="49">
        <v>34</v>
      </c>
    </row>
    <row r="178" spans="1:6">
      <c r="A178" s="49">
        <v>169</v>
      </c>
      <c r="B178" s="374" t="s">
        <v>38</v>
      </c>
      <c r="C178" s="50" t="s">
        <v>354</v>
      </c>
      <c r="D178" s="420">
        <v>45729</v>
      </c>
      <c r="E178" s="421"/>
      <c r="F178" s="49">
        <v>3</v>
      </c>
    </row>
    <row r="179" spans="1:6">
      <c r="A179" s="49">
        <v>170</v>
      </c>
      <c r="B179" s="374" t="s">
        <v>31</v>
      </c>
      <c r="C179" s="50" t="s">
        <v>267</v>
      </c>
      <c r="D179" s="420">
        <v>45730</v>
      </c>
      <c r="E179" s="421"/>
      <c r="F179" s="49">
        <v>57</v>
      </c>
    </row>
    <row r="180" spans="1:6">
      <c r="A180" s="49">
        <v>171</v>
      </c>
      <c r="B180" s="374" t="s">
        <v>236</v>
      </c>
      <c r="C180" s="50" t="s">
        <v>289</v>
      </c>
      <c r="D180" s="420">
        <v>45730</v>
      </c>
      <c r="E180" s="421"/>
      <c r="F180" s="49">
        <v>23</v>
      </c>
    </row>
    <row r="181" spans="1:6">
      <c r="A181" s="49">
        <v>172</v>
      </c>
      <c r="B181" s="374" t="s">
        <v>247</v>
      </c>
      <c r="C181" s="50" t="s">
        <v>361</v>
      </c>
      <c r="D181" s="420">
        <v>45730</v>
      </c>
      <c r="E181" s="421"/>
      <c r="F181" s="49">
        <v>35</v>
      </c>
    </row>
    <row r="182" spans="1:6">
      <c r="A182" s="49">
        <v>173</v>
      </c>
      <c r="B182" s="374" t="s">
        <v>38</v>
      </c>
      <c r="C182" s="50" t="s">
        <v>354</v>
      </c>
      <c r="D182" s="420">
        <v>45730</v>
      </c>
      <c r="E182" s="421"/>
      <c r="F182" s="49">
        <v>7</v>
      </c>
    </row>
    <row r="183" spans="1:6">
      <c r="A183" s="49">
        <v>174</v>
      </c>
      <c r="B183" s="374" t="s">
        <v>31</v>
      </c>
      <c r="C183" s="50" t="s">
        <v>257</v>
      </c>
      <c r="D183" s="420">
        <v>45731</v>
      </c>
      <c r="E183" s="421"/>
      <c r="F183" s="49">
        <v>29</v>
      </c>
    </row>
    <row r="184" spans="1:6">
      <c r="A184" s="49">
        <v>175</v>
      </c>
      <c r="B184" s="374" t="s">
        <v>31</v>
      </c>
      <c r="C184" s="50" t="s">
        <v>256</v>
      </c>
      <c r="D184" s="420">
        <v>45731</v>
      </c>
      <c r="E184" s="421"/>
      <c r="F184" s="49">
        <v>37</v>
      </c>
    </row>
    <row r="185" spans="1:6">
      <c r="A185" s="49">
        <v>176</v>
      </c>
      <c r="B185" s="374" t="s">
        <v>34</v>
      </c>
      <c r="C185" s="50" t="s">
        <v>327</v>
      </c>
      <c r="D185" s="420">
        <v>45731</v>
      </c>
      <c r="E185" s="421"/>
      <c r="F185" s="49">
        <v>1</v>
      </c>
    </row>
    <row r="186" spans="1:6">
      <c r="A186" s="49">
        <v>177</v>
      </c>
      <c r="B186" s="374" t="s">
        <v>33</v>
      </c>
      <c r="C186" s="50" t="s">
        <v>294</v>
      </c>
      <c r="D186" s="420">
        <v>45731</v>
      </c>
      <c r="E186" s="421"/>
      <c r="F186" s="49">
        <v>1</v>
      </c>
    </row>
    <row r="187" spans="1:6">
      <c r="A187" s="49">
        <v>178</v>
      </c>
      <c r="B187" s="374" t="s">
        <v>236</v>
      </c>
      <c r="C187" s="50" t="s">
        <v>285</v>
      </c>
      <c r="D187" s="420">
        <v>45733</v>
      </c>
      <c r="E187" s="421"/>
      <c r="F187" s="49">
        <v>25</v>
      </c>
    </row>
    <row r="188" spans="1:6">
      <c r="A188" s="49">
        <v>179</v>
      </c>
      <c r="B188" s="374" t="s">
        <v>362</v>
      </c>
      <c r="C188" s="50" t="s">
        <v>363</v>
      </c>
      <c r="D188" s="420">
        <v>45733</v>
      </c>
      <c r="E188" s="421"/>
      <c r="F188" s="49">
        <v>24</v>
      </c>
    </row>
    <row r="189" spans="1:6">
      <c r="A189" s="49">
        <v>180</v>
      </c>
      <c r="B189" s="374" t="s">
        <v>238</v>
      </c>
      <c r="C189" s="50" t="s">
        <v>364</v>
      </c>
      <c r="D189" s="420">
        <v>45733</v>
      </c>
      <c r="E189" s="421"/>
      <c r="F189" s="49">
        <v>18</v>
      </c>
    </row>
    <row r="190" spans="1:6">
      <c r="A190" s="49">
        <v>181</v>
      </c>
      <c r="B190" s="374" t="s">
        <v>236</v>
      </c>
      <c r="C190" s="50" t="s">
        <v>285</v>
      </c>
      <c r="D190" s="420">
        <v>45734</v>
      </c>
      <c r="E190" s="421"/>
      <c r="F190" s="49">
        <v>1</v>
      </c>
    </row>
    <row r="191" spans="1:6">
      <c r="A191" s="49">
        <v>182</v>
      </c>
      <c r="B191" s="374" t="s">
        <v>362</v>
      </c>
      <c r="C191" s="50" t="s">
        <v>363</v>
      </c>
      <c r="D191" s="420">
        <v>45734</v>
      </c>
      <c r="E191" s="421"/>
      <c r="F191" s="49">
        <v>6</v>
      </c>
    </row>
    <row r="192" spans="1:6">
      <c r="A192" s="49">
        <v>183</v>
      </c>
      <c r="B192" s="374" t="s">
        <v>42</v>
      </c>
      <c r="C192" s="50" t="s">
        <v>305</v>
      </c>
      <c r="D192" s="420">
        <v>45734</v>
      </c>
      <c r="E192" s="421"/>
      <c r="F192" s="49">
        <v>4</v>
      </c>
    </row>
    <row r="193" spans="1:6">
      <c r="A193" s="49">
        <v>184</v>
      </c>
      <c r="B193" s="374" t="s">
        <v>236</v>
      </c>
      <c r="C193" s="50" t="s">
        <v>289</v>
      </c>
      <c r="D193" s="420">
        <v>45735</v>
      </c>
      <c r="E193" s="421"/>
      <c r="F193" s="49">
        <v>2</v>
      </c>
    </row>
    <row r="194" spans="1:6">
      <c r="A194" s="49">
        <v>185</v>
      </c>
      <c r="B194" s="374" t="s">
        <v>362</v>
      </c>
      <c r="C194" s="50" t="s">
        <v>363</v>
      </c>
      <c r="D194" s="420">
        <v>45735</v>
      </c>
      <c r="E194" s="421"/>
      <c r="F194" s="49">
        <v>3</v>
      </c>
    </row>
    <row r="195" spans="1:6">
      <c r="A195" s="49">
        <v>186</v>
      </c>
      <c r="B195" s="374" t="s">
        <v>247</v>
      </c>
      <c r="C195" s="50" t="s">
        <v>365</v>
      </c>
      <c r="D195" s="420">
        <v>45735</v>
      </c>
      <c r="E195" s="421"/>
      <c r="F195" s="49">
        <v>30</v>
      </c>
    </row>
    <row r="196" spans="1:6">
      <c r="A196" s="49">
        <v>187</v>
      </c>
      <c r="B196" s="374" t="s">
        <v>38</v>
      </c>
      <c r="C196" s="50" t="s">
        <v>360</v>
      </c>
      <c r="D196" s="420">
        <v>45735</v>
      </c>
      <c r="E196" s="421"/>
      <c r="F196" s="49">
        <v>2</v>
      </c>
    </row>
    <row r="197" spans="1:6">
      <c r="A197" s="49">
        <v>188</v>
      </c>
      <c r="B197" s="374" t="s">
        <v>238</v>
      </c>
      <c r="C197" s="50" t="s">
        <v>364</v>
      </c>
      <c r="D197" s="420">
        <v>45735</v>
      </c>
      <c r="E197" s="421"/>
      <c r="F197" s="49">
        <v>13</v>
      </c>
    </row>
    <row r="198" spans="1:6">
      <c r="A198" s="49">
        <v>189</v>
      </c>
      <c r="B198" s="374" t="s">
        <v>42</v>
      </c>
      <c r="C198" s="50" t="s">
        <v>305</v>
      </c>
      <c r="D198" s="420">
        <v>45735</v>
      </c>
      <c r="E198" s="421"/>
      <c r="F198" s="49">
        <v>29</v>
      </c>
    </row>
    <row r="199" spans="1:6">
      <c r="A199" s="49">
        <v>190</v>
      </c>
      <c r="B199" s="374" t="s">
        <v>34</v>
      </c>
      <c r="C199" s="50" t="s">
        <v>327</v>
      </c>
      <c r="D199" s="420">
        <v>45736</v>
      </c>
      <c r="E199" s="421"/>
      <c r="F199" s="49">
        <v>22</v>
      </c>
    </row>
    <row r="200" spans="1:6">
      <c r="A200" s="49">
        <v>191</v>
      </c>
      <c r="B200" s="374" t="s">
        <v>34</v>
      </c>
      <c r="C200" s="50" t="s">
        <v>366</v>
      </c>
      <c r="D200" s="420">
        <v>45736</v>
      </c>
      <c r="E200" s="421"/>
      <c r="F200" s="49">
        <v>27</v>
      </c>
    </row>
    <row r="201" spans="1:6">
      <c r="A201" s="49">
        <v>192</v>
      </c>
      <c r="B201" s="374" t="s">
        <v>39</v>
      </c>
      <c r="C201" s="50" t="s">
        <v>345</v>
      </c>
      <c r="D201" s="420">
        <v>45736</v>
      </c>
      <c r="E201" s="421"/>
      <c r="F201" s="49">
        <v>7</v>
      </c>
    </row>
    <row r="202" spans="1:6">
      <c r="A202" s="49">
        <v>193</v>
      </c>
      <c r="B202" s="374" t="s">
        <v>40</v>
      </c>
      <c r="C202" s="50" t="s">
        <v>367</v>
      </c>
      <c r="D202" s="420">
        <v>45736</v>
      </c>
      <c r="E202" s="421"/>
      <c r="F202" s="49">
        <v>29</v>
      </c>
    </row>
    <row r="203" spans="1:6">
      <c r="A203" s="49">
        <v>194</v>
      </c>
      <c r="B203" s="374" t="s">
        <v>42</v>
      </c>
      <c r="C203" s="50" t="s">
        <v>297</v>
      </c>
      <c r="D203" s="420">
        <v>45736</v>
      </c>
      <c r="E203" s="421"/>
      <c r="F203" s="49">
        <v>26</v>
      </c>
    </row>
    <row r="204" spans="1:6">
      <c r="A204" s="49">
        <v>195</v>
      </c>
      <c r="B204" s="374" t="s">
        <v>42</v>
      </c>
      <c r="C204" s="50" t="s">
        <v>305</v>
      </c>
      <c r="D204" s="420">
        <v>45736</v>
      </c>
      <c r="E204" s="421"/>
      <c r="F204" s="49">
        <v>1</v>
      </c>
    </row>
    <row r="205" spans="1:6">
      <c r="A205" s="49">
        <v>196</v>
      </c>
      <c r="B205" s="374" t="s">
        <v>330</v>
      </c>
      <c r="C205" s="50" t="s">
        <v>368</v>
      </c>
      <c r="D205" s="420">
        <v>45737</v>
      </c>
      <c r="E205" s="421"/>
      <c r="F205" s="49">
        <v>13</v>
      </c>
    </row>
    <row r="206" spans="1:6">
      <c r="A206" s="49">
        <v>197</v>
      </c>
      <c r="B206" s="374" t="s">
        <v>235</v>
      </c>
      <c r="C206" s="50" t="s">
        <v>276</v>
      </c>
      <c r="D206" s="420">
        <v>45737</v>
      </c>
      <c r="E206" s="421"/>
      <c r="F206" s="49">
        <v>3</v>
      </c>
    </row>
    <row r="207" spans="1:6">
      <c r="A207" s="49">
        <v>198</v>
      </c>
      <c r="B207" s="374" t="s">
        <v>38</v>
      </c>
      <c r="C207" s="50" t="s">
        <v>360</v>
      </c>
      <c r="D207" s="420">
        <v>45737</v>
      </c>
      <c r="E207" s="421"/>
      <c r="F207" s="49">
        <v>1</v>
      </c>
    </row>
    <row r="208" spans="1:6">
      <c r="A208" s="49">
        <v>199</v>
      </c>
      <c r="B208" s="374" t="s">
        <v>39</v>
      </c>
      <c r="C208" s="50" t="s">
        <v>345</v>
      </c>
      <c r="D208" s="420">
        <v>45737</v>
      </c>
      <c r="E208" s="421"/>
      <c r="F208" s="49">
        <v>1</v>
      </c>
    </row>
    <row r="209" spans="1:6">
      <c r="A209" s="49">
        <v>200</v>
      </c>
      <c r="B209" s="374" t="s">
        <v>42</v>
      </c>
      <c r="C209" s="50" t="s">
        <v>297</v>
      </c>
      <c r="D209" s="420">
        <v>45737</v>
      </c>
      <c r="E209" s="421"/>
      <c r="F209" s="49">
        <v>1</v>
      </c>
    </row>
    <row r="210" spans="1:6">
      <c r="A210" s="49">
        <v>201</v>
      </c>
      <c r="B210" s="374" t="s">
        <v>39</v>
      </c>
      <c r="C210" s="50" t="s">
        <v>345</v>
      </c>
      <c r="D210" s="420">
        <v>45740</v>
      </c>
      <c r="E210" s="421"/>
      <c r="F210" s="49">
        <v>1</v>
      </c>
    </row>
    <row r="211" spans="1:6">
      <c r="A211" s="49">
        <v>202</v>
      </c>
      <c r="B211" s="374" t="s">
        <v>34</v>
      </c>
      <c r="C211" s="50" t="s">
        <v>369</v>
      </c>
      <c r="D211" s="420">
        <v>45741</v>
      </c>
      <c r="E211" s="421"/>
      <c r="F211" s="49">
        <v>11</v>
      </c>
    </row>
    <row r="212" spans="1:6">
      <c r="A212" s="49">
        <v>203</v>
      </c>
      <c r="B212" s="374" t="s">
        <v>39</v>
      </c>
      <c r="C212" s="50" t="s">
        <v>345</v>
      </c>
      <c r="D212" s="420">
        <v>45741</v>
      </c>
      <c r="E212" s="421"/>
      <c r="F212" s="49">
        <v>3</v>
      </c>
    </row>
    <row r="213" spans="1:6">
      <c r="A213" s="49">
        <v>204</v>
      </c>
      <c r="B213" s="374" t="s">
        <v>238</v>
      </c>
      <c r="C213" s="50" t="s">
        <v>364</v>
      </c>
      <c r="D213" s="420">
        <v>45741</v>
      </c>
      <c r="E213" s="421"/>
      <c r="F213" s="49">
        <v>1</v>
      </c>
    </row>
    <row r="214" spans="1:6">
      <c r="A214" s="49">
        <v>205</v>
      </c>
      <c r="B214" s="374" t="s">
        <v>42</v>
      </c>
      <c r="C214" s="50" t="s">
        <v>297</v>
      </c>
      <c r="D214" s="420">
        <v>45741</v>
      </c>
      <c r="E214" s="421"/>
      <c r="F214" s="49">
        <v>2</v>
      </c>
    </row>
    <row r="215" spans="1:6">
      <c r="A215" s="49">
        <v>206</v>
      </c>
      <c r="B215" s="374" t="s">
        <v>34</v>
      </c>
      <c r="C215" s="50" t="s">
        <v>369</v>
      </c>
      <c r="D215" s="420">
        <v>45742</v>
      </c>
      <c r="E215" s="421"/>
      <c r="F215" s="49">
        <v>17</v>
      </c>
    </row>
    <row r="216" spans="1:6">
      <c r="A216" s="49">
        <v>207</v>
      </c>
      <c r="B216" s="374" t="s">
        <v>330</v>
      </c>
      <c r="C216" s="50" t="s">
        <v>368</v>
      </c>
      <c r="D216" s="420">
        <v>45742</v>
      </c>
      <c r="E216" s="421"/>
      <c r="F216" s="49">
        <v>2</v>
      </c>
    </row>
    <row r="217" spans="1:6">
      <c r="A217" s="49">
        <v>208</v>
      </c>
      <c r="B217" s="374" t="s">
        <v>38</v>
      </c>
      <c r="C217" s="50" t="s">
        <v>370</v>
      </c>
      <c r="D217" s="420">
        <v>45742</v>
      </c>
      <c r="E217" s="421"/>
      <c r="F217" s="49">
        <v>27</v>
      </c>
    </row>
    <row r="218" spans="1:6">
      <c r="A218" s="49">
        <v>209</v>
      </c>
      <c r="B218" s="374" t="s">
        <v>39</v>
      </c>
      <c r="C218" s="50" t="s">
        <v>345</v>
      </c>
      <c r="D218" s="420">
        <v>45742</v>
      </c>
      <c r="E218" s="421"/>
      <c r="F218" s="49">
        <v>1</v>
      </c>
    </row>
    <row r="219" spans="1:6">
      <c r="A219" s="49">
        <v>210</v>
      </c>
      <c r="B219" s="374" t="s">
        <v>40</v>
      </c>
      <c r="C219" s="50" t="s">
        <v>371</v>
      </c>
      <c r="D219" s="420">
        <v>45742</v>
      </c>
      <c r="E219" s="421"/>
      <c r="F219" s="49">
        <v>3</v>
      </c>
    </row>
    <row r="220" spans="1:6">
      <c r="A220" s="49">
        <v>211</v>
      </c>
      <c r="B220" s="374" t="s">
        <v>34</v>
      </c>
      <c r="C220" s="50" t="s">
        <v>352</v>
      </c>
      <c r="D220" s="420">
        <v>45743</v>
      </c>
      <c r="E220" s="421"/>
      <c r="F220" s="49">
        <v>30</v>
      </c>
    </row>
    <row r="221" spans="1:6">
      <c r="A221" s="49">
        <v>212</v>
      </c>
      <c r="B221" s="374" t="s">
        <v>234</v>
      </c>
      <c r="C221" s="50" t="s">
        <v>372</v>
      </c>
      <c r="D221" s="420">
        <v>45743</v>
      </c>
      <c r="E221" s="421"/>
      <c r="F221" s="49">
        <v>31</v>
      </c>
    </row>
    <row r="222" spans="1:6">
      <c r="A222" s="49">
        <v>213</v>
      </c>
      <c r="B222" s="374" t="s">
        <v>247</v>
      </c>
      <c r="C222" s="50" t="s">
        <v>373</v>
      </c>
      <c r="D222" s="420">
        <v>45743</v>
      </c>
      <c r="E222" s="421"/>
      <c r="F222" s="49">
        <v>10</v>
      </c>
    </row>
    <row r="223" spans="1:6">
      <c r="A223" s="49">
        <v>214</v>
      </c>
      <c r="B223" s="374" t="s">
        <v>157</v>
      </c>
      <c r="C223" s="50" t="s">
        <v>374</v>
      </c>
      <c r="D223" s="420">
        <v>45743</v>
      </c>
      <c r="E223" s="421"/>
      <c r="F223" s="49">
        <v>26</v>
      </c>
    </row>
    <row r="224" spans="1:6">
      <c r="A224" s="49">
        <v>215</v>
      </c>
      <c r="B224" s="374" t="s">
        <v>40</v>
      </c>
      <c r="C224" s="50" t="s">
        <v>371</v>
      </c>
      <c r="D224" s="420">
        <v>45743</v>
      </c>
      <c r="E224" s="421"/>
      <c r="F224" s="49">
        <v>17</v>
      </c>
    </row>
    <row r="225" spans="1:6">
      <c r="A225" s="49">
        <v>216</v>
      </c>
      <c r="B225" s="374" t="s">
        <v>238</v>
      </c>
      <c r="C225" s="50" t="s">
        <v>364</v>
      </c>
      <c r="D225" s="420">
        <v>45743</v>
      </c>
      <c r="E225" s="421"/>
      <c r="F225" s="49">
        <v>1</v>
      </c>
    </row>
    <row r="226" spans="1:6">
      <c r="A226" s="49">
        <v>217</v>
      </c>
      <c r="B226" s="374" t="s">
        <v>42</v>
      </c>
      <c r="C226" s="50" t="s">
        <v>297</v>
      </c>
      <c r="D226" s="420">
        <v>45743</v>
      </c>
      <c r="E226" s="421"/>
      <c r="F226" s="49">
        <v>1</v>
      </c>
    </row>
    <row r="227" spans="1:6">
      <c r="A227" s="49">
        <v>218</v>
      </c>
      <c r="B227" s="374" t="s">
        <v>34</v>
      </c>
      <c r="C227" s="50" t="s">
        <v>352</v>
      </c>
      <c r="D227" s="420">
        <v>45744</v>
      </c>
      <c r="E227" s="421"/>
      <c r="F227" s="49">
        <v>1</v>
      </c>
    </row>
    <row r="228" spans="1:6">
      <c r="A228" s="49">
        <v>219</v>
      </c>
      <c r="B228" s="374" t="s">
        <v>330</v>
      </c>
      <c r="C228" s="50" t="s">
        <v>368</v>
      </c>
      <c r="D228" s="420">
        <v>45744</v>
      </c>
      <c r="E228" s="421"/>
      <c r="F228" s="49">
        <v>1</v>
      </c>
    </row>
    <row r="229" spans="1:6">
      <c r="A229" s="49">
        <v>220</v>
      </c>
      <c r="B229" s="374" t="s">
        <v>235</v>
      </c>
      <c r="C229" s="50" t="s">
        <v>276</v>
      </c>
      <c r="D229" s="420">
        <v>45744</v>
      </c>
      <c r="E229" s="421"/>
      <c r="F229" s="49">
        <v>11</v>
      </c>
    </row>
    <row r="230" spans="1:6">
      <c r="A230" s="49">
        <v>221</v>
      </c>
      <c r="B230" s="374" t="s">
        <v>33</v>
      </c>
      <c r="C230" s="50" t="s">
        <v>294</v>
      </c>
      <c r="D230" s="420">
        <v>45744</v>
      </c>
      <c r="E230" s="421"/>
      <c r="F230" s="49">
        <v>9</v>
      </c>
    </row>
    <row r="231" spans="1:6">
      <c r="A231" s="49">
        <v>222</v>
      </c>
      <c r="B231" s="374" t="s">
        <v>247</v>
      </c>
      <c r="C231" s="50" t="s">
        <v>373</v>
      </c>
      <c r="D231" s="420">
        <v>45744</v>
      </c>
      <c r="E231" s="421"/>
      <c r="F231" s="49">
        <v>10</v>
      </c>
    </row>
    <row r="232" spans="1:6">
      <c r="A232" s="49">
        <v>223</v>
      </c>
      <c r="B232" s="374" t="s">
        <v>157</v>
      </c>
      <c r="C232" s="50" t="s">
        <v>374</v>
      </c>
      <c r="D232" s="420">
        <v>45744</v>
      </c>
      <c r="E232" s="421"/>
      <c r="F232" s="49">
        <v>11</v>
      </c>
    </row>
    <row r="233" spans="1:6">
      <c r="A233" s="49">
        <v>224</v>
      </c>
      <c r="B233" s="374" t="s">
        <v>247</v>
      </c>
      <c r="C233" s="50" t="s">
        <v>361</v>
      </c>
      <c r="D233" s="420">
        <v>45745</v>
      </c>
      <c r="E233" s="421"/>
      <c r="F233" s="49">
        <v>5</v>
      </c>
    </row>
    <row r="234" spans="1:6">
      <c r="A234" s="49">
        <v>225</v>
      </c>
      <c r="B234" s="374" t="s">
        <v>34</v>
      </c>
      <c r="C234" s="50" t="s">
        <v>352</v>
      </c>
      <c r="D234" s="420">
        <v>45747</v>
      </c>
      <c r="E234" s="421"/>
      <c r="F234" s="49">
        <v>1</v>
      </c>
    </row>
    <row r="235" spans="1:6">
      <c r="A235" s="49">
        <v>226</v>
      </c>
      <c r="B235" s="374" t="s">
        <v>330</v>
      </c>
      <c r="C235" s="50" t="s">
        <v>368</v>
      </c>
      <c r="D235" s="420">
        <v>45747</v>
      </c>
      <c r="E235" s="421"/>
      <c r="F235" s="49">
        <v>5</v>
      </c>
    </row>
    <row r="236" spans="1:6">
      <c r="A236" s="49">
        <v>227</v>
      </c>
      <c r="B236" s="374" t="s">
        <v>156</v>
      </c>
      <c r="C236" s="50" t="s">
        <v>375</v>
      </c>
      <c r="D236" s="420">
        <v>45747</v>
      </c>
      <c r="E236" s="421"/>
      <c r="F236" s="49">
        <v>1</v>
      </c>
    </row>
    <row r="237" spans="1:6">
      <c r="A237" s="49">
        <v>228</v>
      </c>
      <c r="B237" s="374" t="s">
        <v>235</v>
      </c>
      <c r="C237" s="50" t="s">
        <v>276</v>
      </c>
      <c r="D237" s="420">
        <v>45747</v>
      </c>
      <c r="E237" s="421"/>
      <c r="F237" s="49">
        <v>4</v>
      </c>
    </row>
    <row r="238" spans="1:6">
      <c r="A238" s="49">
        <v>229</v>
      </c>
      <c r="B238" s="374" t="s">
        <v>247</v>
      </c>
      <c r="C238" s="50" t="s">
        <v>373</v>
      </c>
      <c r="D238" s="420">
        <v>45747</v>
      </c>
      <c r="E238" s="421"/>
      <c r="F238" s="49">
        <v>7</v>
      </c>
    </row>
    <row r="239" spans="1:6">
      <c r="A239" s="49">
        <v>230</v>
      </c>
      <c r="B239" s="374" t="s">
        <v>233</v>
      </c>
      <c r="C239" s="50" t="s">
        <v>282</v>
      </c>
      <c r="D239" s="420">
        <v>45748</v>
      </c>
      <c r="E239" s="421"/>
      <c r="F239" s="49">
        <v>8</v>
      </c>
    </row>
    <row r="240" spans="1:6">
      <c r="A240" s="49">
        <v>231</v>
      </c>
      <c r="B240" s="374" t="s">
        <v>242</v>
      </c>
      <c r="C240" s="50" t="s">
        <v>302</v>
      </c>
      <c r="D240" s="420">
        <v>45748</v>
      </c>
      <c r="E240" s="421"/>
      <c r="F240" s="49">
        <v>21</v>
      </c>
    </row>
    <row r="241" spans="1:6">
      <c r="A241" s="49">
        <v>232</v>
      </c>
      <c r="B241" s="374" t="s">
        <v>330</v>
      </c>
      <c r="C241" s="50" t="s">
        <v>368</v>
      </c>
      <c r="D241" s="420">
        <v>45748</v>
      </c>
      <c r="E241" s="421"/>
      <c r="F241" s="49">
        <v>1</v>
      </c>
    </row>
    <row r="242" spans="1:6">
      <c r="A242" s="49">
        <v>233</v>
      </c>
      <c r="B242" s="374" t="s">
        <v>156</v>
      </c>
      <c r="C242" s="50" t="s">
        <v>375</v>
      </c>
      <c r="D242" s="420">
        <v>45748</v>
      </c>
      <c r="E242" s="421"/>
      <c r="F242" s="49">
        <v>11</v>
      </c>
    </row>
    <row r="243" spans="1:6">
      <c r="A243" s="49">
        <v>234</v>
      </c>
      <c r="B243" s="374" t="s">
        <v>235</v>
      </c>
      <c r="C243" s="50" t="s">
        <v>276</v>
      </c>
      <c r="D243" s="420">
        <v>45748</v>
      </c>
      <c r="E243" s="421"/>
      <c r="F243" s="49">
        <v>2</v>
      </c>
    </row>
    <row r="244" spans="1:6">
      <c r="A244" s="49">
        <v>235</v>
      </c>
      <c r="B244" s="374" t="s">
        <v>247</v>
      </c>
      <c r="C244" s="50" t="s">
        <v>373</v>
      </c>
      <c r="D244" s="420">
        <v>45748</v>
      </c>
      <c r="E244" s="421"/>
      <c r="F244" s="49">
        <v>2</v>
      </c>
    </row>
    <row r="245" spans="1:6">
      <c r="A245" s="49">
        <v>236</v>
      </c>
      <c r="B245" s="374" t="s">
        <v>247</v>
      </c>
      <c r="C245" s="50" t="s">
        <v>376</v>
      </c>
      <c r="D245" s="420">
        <v>45748</v>
      </c>
      <c r="E245" s="421"/>
      <c r="F245" s="49">
        <v>5</v>
      </c>
    </row>
    <row r="246" spans="1:6">
      <c r="A246" s="49">
        <v>237</v>
      </c>
      <c r="B246" s="374" t="s">
        <v>157</v>
      </c>
      <c r="C246" s="50" t="s">
        <v>374</v>
      </c>
      <c r="D246" s="420">
        <v>45748</v>
      </c>
      <c r="E246" s="421"/>
      <c r="F246" s="49">
        <v>1</v>
      </c>
    </row>
    <row r="247" spans="1:6">
      <c r="A247" s="49">
        <v>238</v>
      </c>
      <c r="B247" s="374" t="s">
        <v>233</v>
      </c>
      <c r="C247" s="50" t="s">
        <v>282</v>
      </c>
      <c r="D247" s="420">
        <v>45749</v>
      </c>
      <c r="E247" s="421"/>
      <c r="F247" s="49">
        <v>20</v>
      </c>
    </row>
    <row r="248" spans="1:6">
      <c r="A248" s="49">
        <v>239</v>
      </c>
      <c r="B248" s="374" t="s">
        <v>377</v>
      </c>
      <c r="C248" s="50" t="s">
        <v>378</v>
      </c>
      <c r="D248" s="420">
        <v>45749</v>
      </c>
      <c r="E248" s="421"/>
      <c r="F248" s="49">
        <v>28</v>
      </c>
    </row>
    <row r="249" spans="1:6">
      <c r="A249" s="49">
        <v>240</v>
      </c>
      <c r="B249" s="374" t="s">
        <v>34</v>
      </c>
      <c r="C249" s="50" t="s">
        <v>379</v>
      </c>
      <c r="D249" s="420">
        <v>45749</v>
      </c>
      <c r="E249" s="421"/>
      <c r="F249" s="49">
        <v>5</v>
      </c>
    </row>
    <row r="250" spans="1:6">
      <c r="A250" s="49">
        <v>241</v>
      </c>
      <c r="B250" s="374" t="s">
        <v>242</v>
      </c>
      <c r="C250" s="50" t="s">
        <v>302</v>
      </c>
      <c r="D250" s="420">
        <v>45749</v>
      </c>
      <c r="E250" s="421"/>
      <c r="F250" s="49">
        <v>2</v>
      </c>
    </row>
    <row r="251" spans="1:6">
      <c r="A251" s="49">
        <v>242</v>
      </c>
      <c r="B251" s="374" t="s">
        <v>156</v>
      </c>
      <c r="C251" s="50" t="s">
        <v>375</v>
      </c>
      <c r="D251" s="420">
        <v>45749</v>
      </c>
      <c r="E251" s="421"/>
      <c r="F251" s="49">
        <v>7</v>
      </c>
    </row>
    <row r="252" spans="1:6">
      <c r="A252" s="49">
        <v>243</v>
      </c>
      <c r="B252" s="374" t="s">
        <v>32</v>
      </c>
      <c r="C252" s="50" t="s">
        <v>380</v>
      </c>
      <c r="D252" s="420">
        <v>45749</v>
      </c>
      <c r="E252" s="421"/>
      <c r="F252" s="49">
        <v>18</v>
      </c>
    </row>
    <row r="253" spans="1:6">
      <c r="A253" s="49">
        <v>244</v>
      </c>
      <c r="B253" s="374" t="s">
        <v>234</v>
      </c>
      <c r="C253" s="50" t="s">
        <v>372</v>
      </c>
      <c r="D253" s="420">
        <v>45749</v>
      </c>
      <c r="E253" s="421"/>
      <c r="F253" s="49">
        <v>3</v>
      </c>
    </row>
    <row r="254" spans="1:6">
      <c r="A254" s="49">
        <v>245</v>
      </c>
      <c r="B254" s="374" t="s">
        <v>247</v>
      </c>
      <c r="C254" s="50" t="s">
        <v>376</v>
      </c>
      <c r="D254" s="420">
        <v>45749</v>
      </c>
      <c r="E254" s="421"/>
      <c r="F254" s="49">
        <v>29</v>
      </c>
    </row>
    <row r="255" spans="1:6">
      <c r="A255" s="49">
        <v>246</v>
      </c>
      <c r="B255" s="374" t="s">
        <v>247</v>
      </c>
      <c r="C255" s="50" t="s">
        <v>381</v>
      </c>
      <c r="D255" s="420">
        <v>45749</v>
      </c>
      <c r="E255" s="421"/>
      <c r="F255" s="49">
        <v>1</v>
      </c>
    </row>
    <row r="256" spans="1:6">
      <c r="A256" s="49">
        <v>247</v>
      </c>
      <c r="B256" s="374" t="s">
        <v>38</v>
      </c>
      <c r="C256" s="50" t="s">
        <v>382</v>
      </c>
      <c r="D256" s="420">
        <v>45749</v>
      </c>
      <c r="E256" s="421"/>
      <c r="F256" s="49">
        <v>4</v>
      </c>
    </row>
    <row r="257" spans="1:6">
      <c r="A257" s="49">
        <v>248</v>
      </c>
      <c r="B257" s="374" t="s">
        <v>34</v>
      </c>
      <c r="C257" s="50" t="s">
        <v>379</v>
      </c>
      <c r="D257" s="420">
        <v>45750</v>
      </c>
      <c r="E257" s="421"/>
      <c r="F257" s="49">
        <v>17</v>
      </c>
    </row>
    <row r="258" spans="1:6">
      <c r="A258" s="49">
        <v>249</v>
      </c>
      <c r="B258" s="374" t="s">
        <v>330</v>
      </c>
      <c r="C258" s="50" t="s">
        <v>368</v>
      </c>
      <c r="D258" s="420">
        <v>45750</v>
      </c>
      <c r="E258" s="421"/>
      <c r="F258" s="49">
        <v>3</v>
      </c>
    </row>
    <row r="259" spans="1:6">
      <c r="A259" s="49">
        <v>250</v>
      </c>
      <c r="B259" s="374" t="s">
        <v>32</v>
      </c>
      <c r="C259" s="50" t="s">
        <v>380</v>
      </c>
      <c r="D259" s="420">
        <v>45750</v>
      </c>
      <c r="E259" s="421"/>
      <c r="F259" s="49">
        <v>2</v>
      </c>
    </row>
    <row r="260" spans="1:6">
      <c r="A260" s="49">
        <v>251</v>
      </c>
      <c r="B260" s="374" t="s">
        <v>38</v>
      </c>
      <c r="C260" s="50" t="s">
        <v>382</v>
      </c>
      <c r="D260" s="420">
        <v>45750</v>
      </c>
      <c r="E260" s="421"/>
      <c r="F260" s="49">
        <v>10</v>
      </c>
    </row>
    <row r="261" spans="1:6">
      <c r="A261" s="49">
        <v>252</v>
      </c>
      <c r="B261" s="374" t="s">
        <v>34</v>
      </c>
      <c r="C261" s="50" t="s">
        <v>379</v>
      </c>
      <c r="D261" s="420">
        <v>45751</v>
      </c>
      <c r="E261" s="421"/>
      <c r="F261" s="49">
        <v>3</v>
      </c>
    </row>
    <row r="262" spans="1:6">
      <c r="A262" s="49">
        <v>253</v>
      </c>
      <c r="B262" s="374" t="s">
        <v>330</v>
      </c>
      <c r="C262" s="50" t="s">
        <v>368</v>
      </c>
      <c r="D262" s="420">
        <v>45751</v>
      </c>
      <c r="E262" s="421"/>
      <c r="F262" s="49">
        <v>1</v>
      </c>
    </row>
    <row r="263" spans="1:6">
      <c r="A263" s="49">
        <v>254</v>
      </c>
      <c r="B263" s="374" t="s">
        <v>336</v>
      </c>
      <c r="C263" s="50" t="s">
        <v>383</v>
      </c>
      <c r="D263" s="420">
        <v>45751</v>
      </c>
      <c r="E263" s="421"/>
      <c r="F263" s="49">
        <v>25</v>
      </c>
    </row>
    <row r="264" spans="1:6">
      <c r="A264" s="49">
        <v>255</v>
      </c>
      <c r="B264" s="374" t="s">
        <v>38</v>
      </c>
      <c r="C264" s="50" t="s">
        <v>382</v>
      </c>
      <c r="D264" s="420">
        <v>45751</v>
      </c>
      <c r="E264" s="421"/>
      <c r="F264" s="49">
        <v>8</v>
      </c>
    </row>
    <row r="265" spans="1:6">
      <c r="A265" s="49">
        <v>256</v>
      </c>
      <c r="B265" s="374" t="s">
        <v>38</v>
      </c>
      <c r="C265" s="50" t="s">
        <v>382</v>
      </c>
      <c r="D265" s="420">
        <v>45754</v>
      </c>
      <c r="E265" s="421"/>
      <c r="F265" s="49">
        <v>4</v>
      </c>
    </row>
    <row r="266" spans="1:6">
      <c r="A266" s="49">
        <v>257</v>
      </c>
      <c r="B266" s="374" t="s">
        <v>384</v>
      </c>
      <c r="C266" s="50" t="s">
        <v>385</v>
      </c>
      <c r="D266" s="420">
        <v>45754</v>
      </c>
      <c r="E266" s="421"/>
      <c r="F266" s="49">
        <v>8</v>
      </c>
    </row>
    <row r="267" spans="1:6">
      <c r="A267" s="49">
        <v>258</v>
      </c>
      <c r="B267" s="374" t="s">
        <v>247</v>
      </c>
      <c r="C267" s="50" t="s">
        <v>386</v>
      </c>
      <c r="D267" s="420">
        <v>45755</v>
      </c>
      <c r="E267" s="421"/>
      <c r="F267" s="49">
        <v>20</v>
      </c>
    </row>
    <row r="268" spans="1:6">
      <c r="A268" s="49">
        <v>259</v>
      </c>
      <c r="B268" s="374" t="s">
        <v>34</v>
      </c>
      <c r="C268" s="50" t="s">
        <v>387</v>
      </c>
      <c r="D268" s="420">
        <v>45756</v>
      </c>
      <c r="E268" s="421"/>
      <c r="F268" s="49">
        <v>31</v>
      </c>
    </row>
    <row r="269" spans="1:6">
      <c r="A269" s="49">
        <v>260</v>
      </c>
      <c r="B269" s="374" t="s">
        <v>236</v>
      </c>
      <c r="C269" s="50" t="s">
        <v>295</v>
      </c>
      <c r="D269" s="420">
        <v>45756</v>
      </c>
      <c r="E269" s="421"/>
      <c r="F269" s="49">
        <v>16</v>
      </c>
    </row>
    <row r="270" spans="1:6">
      <c r="A270" s="49">
        <v>261</v>
      </c>
      <c r="B270" s="374" t="s">
        <v>247</v>
      </c>
      <c r="C270" s="50" t="s">
        <v>386</v>
      </c>
      <c r="D270" s="420">
        <v>45756</v>
      </c>
      <c r="E270" s="421"/>
      <c r="F270" s="49">
        <v>1</v>
      </c>
    </row>
    <row r="271" spans="1:6">
      <c r="A271" s="49">
        <v>262</v>
      </c>
      <c r="B271" s="374" t="s">
        <v>236</v>
      </c>
      <c r="C271" s="50" t="s">
        <v>295</v>
      </c>
      <c r="D271" s="420">
        <v>45757</v>
      </c>
      <c r="E271" s="421"/>
      <c r="F271" s="49">
        <v>19</v>
      </c>
    </row>
    <row r="272" spans="1:6">
      <c r="A272" s="49">
        <v>263</v>
      </c>
      <c r="B272" s="374" t="s">
        <v>42</v>
      </c>
      <c r="C272" s="50" t="s">
        <v>388</v>
      </c>
      <c r="D272" s="420">
        <v>45757</v>
      </c>
      <c r="E272" s="421"/>
      <c r="F272" s="49">
        <v>25</v>
      </c>
    </row>
    <row r="273" spans="1:6">
      <c r="A273" s="49">
        <v>264</v>
      </c>
      <c r="B273" s="374" t="s">
        <v>384</v>
      </c>
      <c r="C273" s="50" t="s">
        <v>385</v>
      </c>
      <c r="D273" s="420">
        <v>45757</v>
      </c>
      <c r="E273" s="421"/>
      <c r="F273" s="49">
        <v>8</v>
      </c>
    </row>
    <row r="274" spans="1:6">
      <c r="A274" s="49">
        <v>265</v>
      </c>
      <c r="B274" s="374" t="s">
        <v>234</v>
      </c>
      <c r="C274" s="50" t="s">
        <v>389</v>
      </c>
      <c r="D274" s="420">
        <v>45758</v>
      </c>
      <c r="E274" s="421"/>
      <c r="F274" s="49">
        <v>14</v>
      </c>
    </row>
    <row r="275" spans="1:6">
      <c r="A275" s="49">
        <v>266</v>
      </c>
      <c r="B275" s="374" t="s">
        <v>33</v>
      </c>
      <c r="C275" s="50" t="s">
        <v>390</v>
      </c>
      <c r="D275" s="420">
        <v>45758</v>
      </c>
      <c r="E275" s="421"/>
      <c r="F275" s="49">
        <v>30</v>
      </c>
    </row>
    <row r="276" spans="1:6">
      <c r="A276" s="49">
        <v>267</v>
      </c>
      <c r="B276" s="374" t="s">
        <v>384</v>
      </c>
      <c r="C276" s="50" t="s">
        <v>385</v>
      </c>
      <c r="D276" s="420">
        <v>45759</v>
      </c>
      <c r="E276" s="421"/>
      <c r="F276" s="49">
        <v>1</v>
      </c>
    </row>
    <row r="277" spans="1:6">
      <c r="A277" s="49">
        <v>268</v>
      </c>
      <c r="B277" s="374" t="s">
        <v>34</v>
      </c>
      <c r="C277" s="50" t="s">
        <v>391</v>
      </c>
      <c r="D277" s="420">
        <v>45766</v>
      </c>
      <c r="E277" s="421"/>
      <c r="F277" s="49">
        <v>1</v>
      </c>
    </row>
    <row r="278" spans="1:6">
      <c r="A278" s="49">
        <v>269</v>
      </c>
      <c r="B278" s="374" t="s">
        <v>34</v>
      </c>
      <c r="C278" s="50" t="s">
        <v>392</v>
      </c>
      <c r="D278" s="420">
        <v>45768</v>
      </c>
      <c r="E278" s="421"/>
      <c r="F278" s="49">
        <v>19</v>
      </c>
    </row>
    <row r="279" spans="1:6">
      <c r="A279" s="49">
        <v>270</v>
      </c>
      <c r="B279" s="374" t="s">
        <v>36</v>
      </c>
      <c r="C279" s="50" t="s">
        <v>303</v>
      </c>
      <c r="D279" s="420">
        <v>45768</v>
      </c>
      <c r="E279" s="421"/>
      <c r="F279" s="49">
        <v>15</v>
      </c>
    </row>
    <row r="280" spans="1:6">
      <c r="A280" s="49">
        <v>271</v>
      </c>
      <c r="B280" s="374" t="s">
        <v>247</v>
      </c>
      <c r="C280" s="50" t="s">
        <v>393</v>
      </c>
      <c r="D280" s="420">
        <v>45768</v>
      </c>
      <c r="E280" s="421"/>
      <c r="F280" s="49">
        <v>34</v>
      </c>
    </row>
    <row r="281" spans="1:6">
      <c r="A281" s="49">
        <v>272</v>
      </c>
      <c r="B281" s="374" t="s">
        <v>38</v>
      </c>
      <c r="C281" s="50" t="s">
        <v>394</v>
      </c>
      <c r="D281" s="420">
        <v>45768</v>
      </c>
      <c r="E281" s="421"/>
      <c r="F281" s="49">
        <v>12</v>
      </c>
    </row>
    <row r="282" spans="1:6">
      <c r="A282" s="49">
        <v>273</v>
      </c>
      <c r="B282" s="374" t="s">
        <v>34</v>
      </c>
      <c r="C282" s="50" t="s">
        <v>392</v>
      </c>
      <c r="D282" s="420">
        <v>45769</v>
      </c>
      <c r="E282" s="421"/>
      <c r="F282" s="49">
        <v>4</v>
      </c>
    </row>
    <row r="283" spans="1:6">
      <c r="A283" s="49">
        <v>274</v>
      </c>
      <c r="B283" s="374" t="s">
        <v>395</v>
      </c>
      <c r="C283" s="50" t="s">
        <v>396</v>
      </c>
      <c r="D283" s="420">
        <v>45769</v>
      </c>
      <c r="E283" s="421"/>
      <c r="F283" s="49">
        <v>35</v>
      </c>
    </row>
    <row r="284" spans="1:6">
      <c r="A284" s="49">
        <v>275</v>
      </c>
      <c r="B284" s="374" t="s">
        <v>247</v>
      </c>
      <c r="C284" s="50" t="s">
        <v>393</v>
      </c>
      <c r="D284" s="420">
        <v>45769</v>
      </c>
      <c r="E284" s="421"/>
      <c r="F284" s="49">
        <v>1</v>
      </c>
    </row>
    <row r="285" spans="1:6">
      <c r="A285" s="49">
        <v>276</v>
      </c>
      <c r="B285" s="374" t="s">
        <v>34</v>
      </c>
      <c r="C285" s="50" t="s">
        <v>397</v>
      </c>
      <c r="D285" s="420">
        <v>45770</v>
      </c>
      <c r="E285" s="421"/>
      <c r="F285" s="49">
        <v>18</v>
      </c>
    </row>
    <row r="286" spans="1:6">
      <c r="A286" s="49">
        <v>277</v>
      </c>
      <c r="B286" s="374" t="s">
        <v>247</v>
      </c>
      <c r="C286" s="50" t="s">
        <v>376</v>
      </c>
      <c r="D286" s="420">
        <v>45770</v>
      </c>
      <c r="E286" s="421"/>
      <c r="F286" s="49">
        <v>1</v>
      </c>
    </row>
    <row r="287" spans="1:6">
      <c r="A287" s="49">
        <v>278</v>
      </c>
      <c r="B287" s="374" t="s">
        <v>34</v>
      </c>
      <c r="C287" s="50" t="s">
        <v>391</v>
      </c>
      <c r="D287" s="420">
        <v>45771</v>
      </c>
      <c r="E287" s="421"/>
      <c r="F287" s="49">
        <v>20</v>
      </c>
    </row>
    <row r="288" spans="1:6">
      <c r="A288" s="49">
        <v>279</v>
      </c>
      <c r="B288" s="374" t="s">
        <v>34</v>
      </c>
      <c r="C288" s="50" t="s">
        <v>397</v>
      </c>
      <c r="D288" s="420">
        <v>45771</v>
      </c>
      <c r="E288" s="421"/>
      <c r="F288" s="49">
        <v>7</v>
      </c>
    </row>
    <row r="289" spans="1:6">
      <c r="A289" s="49">
        <v>280</v>
      </c>
      <c r="B289" s="374" t="s">
        <v>42</v>
      </c>
      <c r="C289" s="50" t="s">
        <v>398</v>
      </c>
      <c r="D289" s="420">
        <v>45771</v>
      </c>
      <c r="E289" s="421"/>
      <c r="F289" s="49">
        <v>32</v>
      </c>
    </row>
    <row r="290" spans="1:6">
      <c r="A290" s="49">
        <v>281</v>
      </c>
      <c r="B290" s="374" t="s">
        <v>384</v>
      </c>
      <c r="C290" s="50" t="s">
        <v>399</v>
      </c>
      <c r="D290" s="420">
        <v>45771</v>
      </c>
      <c r="E290" s="421"/>
      <c r="F290" s="49">
        <v>8</v>
      </c>
    </row>
    <row r="291" spans="1:6">
      <c r="A291" s="49">
        <v>282</v>
      </c>
      <c r="B291" s="374" t="s">
        <v>43</v>
      </c>
      <c r="C291" s="50" t="s">
        <v>400</v>
      </c>
      <c r="D291" s="420">
        <v>45771</v>
      </c>
      <c r="E291" s="421"/>
      <c r="F291" s="49">
        <v>25</v>
      </c>
    </row>
    <row r="292" spans="1:6">
      <c r="A292" s="49">
        <v>283</v>
      </c>
      <c r="B292" s="374" t="s">
        <v>40</v>
      </c>
      <c r="C292" s="50" t="s">
        <v>401</v>
      </c>
      <c r="D292" s="420">
        <v>45772</v>
      </c>
      <c r="E292" s="421"/>
      <c r="F292" s="49">
        <v>20</v>
      </c>
    </row>
    <row r="293" spans="1:6">
      <c r="A293" s="49">
        <v>284</v>
      </c>
      <c r="B293" s="374" t="s">
        <v>40</v>
      </c>
      <c r="C293" s="50" t="s">
        <v>402</v>
      </c>
      <c r="D293" s="420">
        <v>45772</v>
      </c>
      <c r="E293" s="421"/>
      <c r="F293" s="49">
        <v>30</v>
      </c>
    </row>
    <row r="294" spans="1:6">
      <c r="A294" s="49">
        <v>285</v>
      </c>
      <c r="B294" s="374" t="s">
        <v>384</v>
      </c>
      <c r="C294" s="50" t="s">
        <v>399</v>
      </c>
      <c r="D294" s="420">
        <v>45772</v>
      </c>
      <c r="E294" s="421"/>
      <c r="F294" s="49">
        <v>5</v>
      </c>
    </row>
    <row r="295" spans="1:6">
      <c r="A295" s="49">
        <v>286</v>
      </c>
      <c r="B295" s="374" t="s">
        <v>395</v>
      </c>
      <c r="C295" s="50" t="s">
        <v>396</v>
      </c>
      <c r="D295" s="420">
        <v>45773</v>
      </c>
      <c r="E295" s="421"/>
      <c r="F295" s="49">
        <v>1</v>
      </c>
    </row>
    <row r="296" spans="1:6">
      <c r="A296" s="49">
        <v>287</v>
      </c>
      <c r="B296" s="374" t="s">
        <v>34</v>
      </c>
      <c r="C296" s="50" t="s">
        <v>403</v>
      </c>
      <c r="D296" s="420">
        <v>45775</v>
      </c>
      <c r="E296" s="421"/>
      <c r="F296" s="49">
        <v>34</v>
      </c>
    </row>
    <row r="297" spans="1:6">
      <c r="A297" s="49">
        <v>288</v>
      </c>
      <c r="B297" s="374" t="s">
        <v>32</v>
      </c>
      <c r="C297" s="50" t="s">
        <v>404</v>
      </c>
      <c r="D297" s="420">
        <v>45775</v>
      </c>
      <c r="E297" s="421"/>
      <c r="F297" s="49">
        <v>21</v>
      </c>
    </row>
    <row r="298" spans="1:6">
      <c r="A298" s="49">
        <v>289</v>
      </c>
      <c r="B298" s="374" t="s">
        <v>238</v>
      </c>
      <c r="C298" s="50" t="s">
        <v>405</v>
      </c>
      <c r="D298" s="420">
        <v>45775</v>
      </c>
      <c r="E298" s="421"/>
      <c r="F298" s="49">
        <v>14</v>
      </c>
    </row>
    <row r="299" spans="1:6">
      <c r="A299" s="49">
        <v>290</v>
      </c>
      <c r="B299" s="374" t="s">
        <v>34</v>
      </c>
      <c r="C299" s="50" t="s">
        <v>406</v>
      </c>
      <c r="D299" s="420">
        <v>45776</v>
      </c>
      <c r="E299" s="421"/>
      <c r="F299" s="49">
        <v>15</v>
      </c>
    </row>
    <row r="300" spans="1:6">
      <c r="A300" s="49">
        <v>291</v>
      </c>
      <c r="B300" s="374" t="s">
        <v>32</v>
      </c>
      <c r="C300" s="50" t="s">
        <v>404</v>
      </c>
      <c r="D300" s="420">
        <v>45776</v>
      </c>
      <c r="E300" s="421"/>
      <c r="F300" s="49">
        <v>6</v>
      </c>
    </row>
    <row r="301" spans="1:6">
      <c r="A301" s="49">
        <v>292</v>
      </c>
      <c r="B301" s="374" t="s">
        <v>34</v>
      </c>
      <c r="C301" s="50" t="s">
        <v>406</v>
      </c>
      <c r="D301" s="420">
        <v>45777</v>
      </c>
      <c r="E301" s="421"/>
      <c r="F301" s="49">
        <v>6</v>
      </c>
    </row>
    <row r="302" spans="1:6">
      <c r="A302" s="49">
        <v>293</v>
      </c>
      <c r="B302" s="374" t="s">
        <v>32</v>
      </c>
      <c r="C302" s="50" t="s">
        <v>404</v>
      </c>
      <c r="D302" s="420">
        <v>45777</v>
      </c>
      <c r="E302" s="421"/>
      <c r="F302" s="49">
        <v>1</v>
      </c>
    </row>
    <row r="303" spans="1:6">
      <c r="A303" s="49">
        <v>294</v>
      </c>
      <c r="B303" s="374" t="s">
        <v>247</v>
      </c>
      <c r="C303" s="50" t="s">
        <v>407</v>
      </c>
      <c r="D303" s="420">
        <v>45777</v>
      </c>
      <c r="E303" s="421"/>
      <c r="F303" s="49">
        <v>16</v>
      </c>
    </row>
    <row r="304" spans="1:6">
      <c r="A304" s="49">
        <v>295</v>
      </c>
      <c r="B304" s="374" t="s">
        <v>237</v>
      </c>
      <c r="C304" s="50" t="s">
        <v>287</v>
      </c>
      <c r="D304" s="420">
        <v>45777</v>
      </c>
      <c r="E304" s="421"/>
      <c r="F304" s="49">
        <v>30</v>
      </c>
    </row>
    <row r="305" spans="1:6">
      <c r="A305" s="49">
        <v>296</v>
      </c>
      <c r="B305" s="374" t="s">
        <v>32</v>
      </c>
      <c r="C305" s="50" t="s">
        <v>404</v>
      </c>
      <c r="D305" s="420">
        <v>45778</v>
      </c>
      <c r="E305" s="421"/>
      <c r="F305" s="49">
        <v>5</v>
      </c>
    </row>
    <row r="306" spans="1:6">
      <c r="A306" s="49">
        <v>297</v>
      </c>
      <c r="B306" s="374" t="s">
        <v>247</v>
      </c>
      <c r="C306" s="50" t="s">
        <v>407</v>
      </c>
      <c r="D306" s="420">
        <v>45778</v>
      </c>
      <c r="E306" s="421"/>
      <c r="F306" s="49">
        <v>8</v>
      </c>
    </row>
    <row r="307" spans="1:6">
      <c r="A307" s="49">
        <v>298</v>
      </c>
      <c r="B307" s="374" t="s">
        <v>247</v>
      </c>
      <c r="C307" s="50" t="s">
        <v>381</v>
      </c>
      <c r="D307" s="420">
        <v>45778</v>
      </c>
      <c r="E307" s="421"/>
      <c r="F307" s="49">
        <v>2</v>
      </c>
    </row>
    <row r="308" spans="1:6">
      <c r="A308" s="49">
        <v>299</v>
      </c>
      <c r="B308" s="374" t="s">
        <v>157</v>
      </c>
      <c r="C308" s="50" t="s">
        <v>408</v>
      </c>
      <c r="D308" s="420">
        <v>45778</v>
      </c>
      <c r="E308" s="421"/>
      <c r="F308" s="49">
        <v>27</v>
      </c>
    </row>
    <row r="309" spans="1:6">
      <c r="A309" s="49">
        <v>300</v>
      </c>
      <c r="B309" s="374" t="s">
        <v>247</v>
      </c>
      <c r="C309" s="50" t="s">
        <v>407</v>
      </c>
      <c r="D309" s="420">
        <v>45779</v>
      </c>
      <c r="E309" s="421"/>
      <c r="F309" s="49">
        <v>1</v>
      </c>
    </row>
    <row r="310" spans="1:6">
      <c r="A310" s="49">
        <v>301</v>
      </c>
      <c r="B310" s="374" t="s">
        <v>157</v>
      </c>
      <c r="C310" s="50" t="s">
        <v>408</v>
      </c>
      <c r="D310" s="420">
        <v>45779</v>
      </c>
      <c r="E310" s="421"/>
      <c r="F310" s="49">
        <v>5</v>
      </c>
    </row>
    <row r="311" spans="1:6">
      <c r="A311" s="49">
        <v>302</v>
      </c>
      <c r="B311" s="374" t="s">
        <v>32</v>
      </c>
      <c r="C311" s="50" t="s">
        <v>404</v>
      </c>
      <c r="D311" s="420">
        <v>45783</v>
      </c>
      <c r="E311" s="421"/>
      <c r="F311" s="49">
        <v>2</v>
      </c>
    </row>
    <row r="312" spans="1:6">
      <c r="A312" s="49">
        <v>303</v>
      </c>
      <c r="B312" s="374" t="s">
        <v>247</v>
      </c>
      <c r="C312" s="50" t="s">
        <v>407</v>
      </c>
      <c r="D312" s="420">
        <v>45783</v>
      </c>
      <c r="E312" s="421"/>
      <c r="F312" s="49">
        <v>5</v>
      </c>
    </row>
    <row r="313" spans="1:6">
      <c r="A313" s="49">
        <v>304</v>
      </c>
      <c r="B313" s="374" t="s">
        <v>38</v>
      </c>
      <c r="C313" s="50" t="s">
        <v>409</v>
      </c>
      <c r="D313" s="420">
        <v>45783</v>
      </c>
      <c r="E313" s="421"/>
      <c r="F313" s="49">
        <v>21</v>
      </c>
    </row>
    <row r="314" spans="1:6">
      <c r="A314" s="49">
        <v>305</v>
      </c>
      <c r="B314" s="374" t="s">
        <v>43</v>
      </c>
      <c r="C314" s="50" t="s">
        <v>286</v>
      </c>
      <c r="D314" s="420">
        <v>45783</v>
      </c>
      <c r="E314" s="421"/>
      <c r="F314" s="49">
        <v>22</v>
      </c>
    </row>
    <row r="315" spans="1:6">
      <c r="A315" s="49">
        <v>306</v>
      </c>
      <c r="B315" s="374" t="s">
        <v>235</v>
      </c>
      <c r="C315" s="50" t="s">
        <v>274</v>
      </c>
      <c r="D315" s="420">
        <v>45784</v>
      </c>
      <c r="E315" s="421"/>
      <c r="F315" s="49">
        <v>34</v>
      </c>
    </row>
    <row r="316" spans="1:6">
      <c r="A316" s="49">
        <v>307</v>
      </c>
      <c r="B316" s="374" t="s">
        <v>247</v>
      </c>
      <c r="C316" s="50" t="s">
        <v>381</v>
      </c>
      <c r="D316" s="420">
        <v>45784</v>
      </c>
      <c r="E316" s="421"/>
      <c r="F316" s="49">
        <v>1</v>
      </c>
    </row>
    <row r="317" spans="1:6">
      <c r="A317" s="49">
        <v>308</v>
      </c>
      <c r="B317" s="374" t="s">
        <v>157</v>
      </c>
      <c r="C317" s="50" t="s">
        <v>408</v>
      </c>
      <c r="D317" s="420">
        <v>45784</v>
      </c>
      <c r="E317" s="421"/>
      <c r="F317" s="49">
        <v>4</v>
      </c>
    </row>
    <row r="318" spans="1:6">
      <c r="A318" s="49">
        <v>309</v>
      </c>
      <c r="B318" s="374" t="s">
        <v>43</v>
      </c>
      <c r="C318" s="50" t="s">
        <v>286</v>
      </c>
      <c r="D318" s="420">
        <v>45784</v>
      </c>
      <c r="E318" s="421"/>
      <c r="F318" s="49">
        <v>1</v>
      </c>
    </row>
    <row r="319" spans="1:6">
      <c r="A319" s="49">
        <v>310</v>
      </c>
      <c r="B319" s="374" t="s">
        <v>34</v>
      </c>
      <c r="C319" s="50" t="s">
        <v>410</v>
      </c>
      <c r="D319" s="420">
        <v>45785</v>
      </c>
      <c r="E319" s="421"/>
      <c r="F319" s="49">
        <v>37</v>
      </c>
    </row>
    <row r="320" spans="1:6">
      <c r="A320" s="49">
        <v>311</v>
      </c>
      <c r="B320" s="374" t="s">
        <v>334</v>
      </c>
      <c r="C320" s="50" t="s">
        <v>411</v>
      </c>
      <c r="D320" s="420">
        <v>45785</v>
      </c>
      <c r="E320" s="421"/>
      <c r="F320" s="49">
        <v>2</v>
      </c>
    </row>
    <row r="321" spans="1:6">
      <c r="A321" s="49">
        <v>312</v>
      </c>
      <c r="B321" s="374" t="s">
        <v>217</v>
      </c>
      <c r="C321" s="50" t="s">
        <v>412</v>
      </c>
      <c r="D321" s="420">
        <v>45785</v>
      </c>
      <c r="E321" s="421"/>
      <c r="F321" s="49">
        <v>26</v>
      </c>
    </row>
    <row r="322" spans="1:6">
      <c r="A322" s="49">
        <v>313</v>
      </c>
      <c r="B322" s="374" t="s">
        <v>247</v>
      </c>
      <c r="C322" s="50" t="s">
        <v>407</v>
      </c>
      <c r="D322" s="420">
        <v>45785</v>
      </c>
      <c r="E322" s="421"/>
      <c r="F322" s="49">
        <v>2</v>
      </c>
    </row>
    <row r="323" spans="1:6">
      <c r="A323" s="49">
        <v>314</v>
      </c>
      <c r="B323" s="374" t="s">
        <v>42</v>
      </c>
      <c r="C323" s="50" t="s">
        <v>413</v>
      </c>
      <c r="D323" s="420">
        <v>45785</v>
      </c>
      <c r="E323" s="421"/>
      <c r="F323" s="49">
        <v>26</v>
      </c>
    </row>
    <row r="324" spans="1:6">
      <c r="A324" s="49">
        <v>315</v>
      </c>
      <c r="B324" s="374" t="s">
        <v>43</v>
      </c>
      <c r="C324" s="50" t="s">
        <v>288</v>
      </c>
      <c r="D324" s="420">
        <v>45785</v>
      </c>
      <c r="E324" s="421"/>
      <c r="F324" s="49">
        <v>1</v>
      </c>
    </row>
    <row r="325" spans="1:6">
      <c r="A325" s="49">
        <v>316</v>
      </c>
      <c r="B325" s="374" t="s">
        <v>334</v>
      </c>
      <c r="C325" s="50" t="s">
        <v>411</v>
      </c>
      <c r="D325" s="420">
        <v>45786</v>
      </c>
      <c r="E325" s="421"/>
      <c r="F325" s="49">
        <v>3</v>
      </c>
    </row>
    <row r="326" spans="1:6">
      <c r="A326" s="49">
        <v>317</v>
      </c>
      <c r="B326" s="374" t="s">
        <v>247</v>
      </c>
      <c r="C326" s="50" t="s">
        <v>407</v>
      </c>
      <c r="D326" s="420">
        <v>45786</v>
      </c>
      <c r="E326" s="421"/>
      <c r="F326" s="49">
        <v>1</v>
      </c>
    </row>
    <row r="327" spans="1:6">
      <c r="A327" s="49">
        <v>318</v>
      </c>
      <c r="B327" s="374" t="s">
        <v>414</v>
      </c>
      <c r="C327" s="50" t="s">
        <v>415</v>
      </c>
      <c r="D327" s="420">
        <v>45786</v>
      </c>
      <c r="E327" s="421"/>
      <c r="F327" s="49">
        <v>10</v>
      </c>
    </row>
    <row r="328" spans="1:6">
      <c r="A328" s="49">
        <v>319</v>
      </c>
      <c r="B328" s="374" t="s">
        <v>43</v>
      </c>
      <c r="C328" s="50" t="s">
        <v>288</v>
      </c>
      <c r="D328" s="420">
        <v>45786</v>
      </c>
      <c r="E328" s="421"/>
      <c r="F328" s="49">
        <v>20</v>
      </c>
    </row>
    <row r="329" spans="1:6">
      <c r="A329" s="49">
        <v>320</v>
      </c>
      <c r="B329" s="374" t="s">
        <v>43</v>
      </c>
      <c r="C329" s="50" t="s">
        <v>286</v>
      </c>
      <c r="D329" s="420">
        <v>45786</v>
      </c>
      <c r="E329" s="421"/>
      <c r="F329" s="49">
        <v>1</v>
      </c>
    </row>
    <row r="330" spans="1:6">
      <c r="A330" s="49">
        <v>321</v>
      </c>
      <c r="B330" s="374" t="s">
        <v>237</v>
      </c>
      <c r="C330" s="50" t="s">
        <v>287</v>
      </c>
      <c r="D330" s="420">
        <v>45786</v>
      </c>
      <c r="E330" s="421"/>
      <c r="F330" s="49">
        <v>1</v>
      </c>
    </row>
    <row r="331" spans="1:6">
      <c r="A331" s="49">
        <v>322</v>
      </c>
      <c r="B331" s="374" t="s">
        <v>34</v>
      </c>
      <c r="C331" s="50" t="s">
        <v>416</v>
      </c>
      <c r="D331" s="420">
        <v>45787</v>
      </c>
      <c r="E331" s="421"/>
      <c r="F331" s="49">
        <v>1</v>
      </c>
    </row>
    <row r="332" spans="1:6">
      <c r="A332" s="49">
        <v>323</v>
      </c>
      <c r="B332" s="374" t="s">
        <v>414</v>
      </c>
      <c r="C332" s="50" t="s">
        <v>415</v>
      </c>
      <c r="D332" s="420">
        <v>45787</v>
      </c>
      <c r="E332" s="421"/>
      <c r="F332" s="49">
        <v>1</v>
      </c>
    </row>
    <row r="333" spans="1:6">
      <c r="A333" s="49">
        <v>324</v>
      </c>
      <c r="B333" s="374" t="s">
        <v>34</v>
      </c>
      <c r="C333" s="50" t="s">
        <v>417</v>
      </c>
      <c r="D333" s="420">
        <v>45789</v>
      </c>
      <c r="E333" s="421"/>
      <c r="F333" s="49">
        <v>19</v>
      </c>
    </row>
    <row r="334" spans="1:6">
      <c r="A334" s="49">
        <v>325</v>
      </c>
      <c r="B334" s="374" t="s">
        <v>334</v>
      </c>
      <c r="C334" s="50" t="s">
        <v>411</v>
      </c>
      <c r="D334" s="420">
        <v>45789</v>
      </c>
      <c r="E334" s="421"/>
      <c r="F334" s="49">
        <v>18</v>
      </c>
    </row>
    <row r="335" spans="1:6">
      <c r="A335" s="49">
        <v>326</v>
      </c>
      <c r="B335" s="374" t="s">
        <v>35</v>
      </c>
      <c r="C335" s="50" t="s">
        <v>290</v>
      </c>
      <c r="D335" s="420">
        <v>45789</v>
      </c>
      <c r="E335" s="421"/>
      <c r="F335" s="49">
        <v>32</v>
      </c>
    </row>
    <row r="336" spans="1:6">
      <c r="A336" s="49">
        <v>327</v>
      </c>
      <c r="B336" s="374" t="s">
        <v>43</v>
      </c>
      <c r="C336" s="50" t="s">
        <v>288</v>
      </c>
      <c r="D336" s="420">
        <v>45789</v>
      </c>
      <c r="E336" s="421"/>
      <c r="F336" s="49">
        <v>5</v>
      </c>
    </row>
    <row r="337" spans="1:6">
      <c r="A337" s="49">
        <v>328</v>
      </c>
      <c r="B337" s="374" t="s">
        <v>43</v>
      </c>
      <c r="C337" s="50" t="s">
        <v>286</v>
      </c>
      <c r="D337" s="420">
        <v>45789</v>
      </c>
      <c r="E337" s="421"/>
      <c r="F337" s="49">
        <v>1</v>
      </c>
    </row>
    <row r="338" spans="1:6">
      <c r="A338" s="49">
        <v>329</v>
      </c>
      <c r="B338" s="374" t="s">
        <v>34</v>
      </c>
      <c r="C338" s="50" t="s">
        <v>417</v>
      </c>
      <c r="D338" s="420">
        <v>45790</v>
      </c>
      <c r="E338" s="421"/>
      <c r="F338" s="49">
        <v>4</v>
      </c>
    </row>
    <row r="339" spans="1:6">
      <c r="A339" s="49">
        <v>330</v>
      </c>
      <c r="B339" s="374" t="s">
        <v>334</v>
      </c>
      <c r="C339" s="50" t="s">
        <v>411</v>
      </c>
      <c r="D339" s="420">
        <v>45790</v>
      </c>
      <c r="E339" s="421"/>
      <c r="F339" s="49">
        <v>4</v>
      </c>
    </row>
    <row r="340" spans="1:6">
      <c r="A340" s="49">
        <v>331</v>
      </c>
      <c r="B340" s="374" t="s">
        <v>35</v>
      </c>
      <c r="C340" s="50" t="s">
        <v>290</v>
      </c>
      <c r="D340" s="420">
        <v>45790</v>
      </c>
      <c r="E340" s="421"/>
      <c r="F340" s="49">
        <v>1</v>
      </c>
    </row>
    <row r="341" spans="1:6">
      <c r="A341" s="49">
        <v>332</v>
      </c>
      <c r="B341" s="374" t="s">
        <v>238</v>
      </c>
      <c r="C341" s="50" t="s">
        <v>405</v>
      </c>
      <c r="D341" s="420">
        <v>45790</v>
      </c>
      <c r="E341" s="421"/>
      <c r="F341" s="49">
        <v>9</v>
      </c>
    </row>
    <row r="342" spans="1:6">
      <c r="A342" s="49">
        <v>333</v>
      </c>
      <c r="B342" s="374" t="s">
        <v>34</v>
      </c>
      <c r="C342" s="50" t="s">
        <v>418</v>
      </c>
      <c r="D342" s="420">
        <v>45791</v>
      </c>
      <c r="E342" s="421"/>
      <c r="F342" s="49">
        <v>12</v>
      </c>
    </row>
    <row r="343" spans="1:6">
      <c r="A343" s="49">
        <v>334</v>
      </c>
      <c r="B343" s="374" t="s">
        <v>238</v>
      </c>
      <c r="C343" s="50" t="s">
        <v>405</v>
      </c>
      <c r="D343" s="420">
        <v>45791</v>
      </c>
      <c r="E343" s="421"/>
      <c r="F343" s="49">
        <v>2</v>
      </c>
    </row>
    <row r="344" spans="1:6">
      <c r="A344" s="49">
        <v>335</v>
      </c>
      <c r="B344" s="374" t="s">
        <v>34</v>
      </c>
      <c r="C344" s="50" t="s">
        <v>416</v>
      </c>
      <c r="D344" s="420">
        <v>45792</v>
      </c>
      <c r="E344" s="421"/>
      <c r="F344" s="49">
        <v>25</v>
      </c>
    </row>
    <row r="345" spans="1:6">
      <c r="A345" s="49">
        <v>336</v>
      </c>
      <c r="B345" s="374" t="s">
        <v>35</v>
      </c>
      <c r="C345" s="50" t="s">
        <v>290</v>
      </c>
      <c r="D345" s="420">
        <v>45792</v>
      </c>
      <c r="E345" s="421"/>
      <c r="F345" s="49">
        <v>1</v>
      </c>
    </row>
    <row r="346" spans="1:6">
      <c r="A346" s="49">
        <v>337</v>
      </c>
      <c r="B346" s="374" t="s">
        <v>33</v>
      </c>
      <c r="C346" s="50" t="s">
        <v>419</v>
      </c>
      <c r="D346" s="420">
        <v>45792</v>
      </c>
      <c r="E346" s="421"/>
      <c r="F346" s="49">
        <v>4</v>
      </c>
    </row>
    <row r="347" spans="1:6">
      <c r="A347" s="49">
        <v>338</v>
      </c>
      <c r="B347" s="374" t="s">
        <v>238</v>
      </c>
      <c r="C347" s="50" t="s">
        <v>405</v>
      </c>
      <c r="D347" s="420">
        <v>45792</v>
      </c>
      <c r="E347" s="421"/>
      <c r="F347" s="49">
        <v>2</v>
      </c>
    </row>
    <row r="348" spans="1:6">
      <c r="A348" s="49">
        <v>339</v>
      </c>
      <c r="B348" s="374" t="s">
        <v>235</v>
      </c>
      <c r="C348" s="50" t="s">
        <v>284</v>
      </c>
      <c r="D348" s="420">
        <v>45796</v>
      </c>
      <c r="E348" s="421"/>
      <c r="F348" s="49">
        <v>11</v>
      </c>
    </row>
    <row r="349" spans="1:6">
      <c r="A349" s="49">
        <v>340</v>
      </c>
      <c r="B349" s="374" t="s">
        <v>33</v>
      </c>
      <c r="C349" s="50" t="s">
        <v>419</v>
      </c>
      <c r="D349" s="420">
        <v>45796</v>
      </c>
      <c r="E349" s="421"/>
      <c r="F349" s="49">
        <v>24</v>
      </c>
    </row>
    <row r="350" spans="1:6">
      <c r="A350" s="49">
        <v>341</v>
      </c>
      <c r="B350" s="374" t="s">
        <v>42</v>
      </c>
      <c r="C350" s="50" t="s">
        <v>420</v>
      </c>
      <c r="D350" s="420">
        <v>45796</v>
      </c>
      <c r="E350" s="421"/>
      <c r="F350" s="49">
        <v>26</v>
      </c>
    </row>
    <row r="351" spans="1:6">
      <c r="A351" s="49">
        <v>342</v>
      </c>
      <c r="B351" s="374" t="s">
        <v>34</v>
      </c>
      <c r="C351" s="50" t="s">
        <v>421</v>
      </c>
      <c r="D351" s="420">
        <v>45797</v>
      </c>
      <c r="E351" s="421"/>
      <c r="F351" s="49">
        <v>2</v>
      </c>
    </row>
    <row r="352" spans="1:6">
      <c r="A352" s="49">
        <v>343</v>
      </c>
      <c r="B352" s="374" t="s">
        <v>235</v>
      </c>
      <c r="C352" s="50" t="s">
        <v>284</v>
      </c>
      <c r="D352" s="420">
        <v>45797</v>
      </c>
      <c r="E352" s="421"/>
      <c r="F352" s="49">
        <v>14</v>
      </c>
    </row>
    <row r="353" spans="1:6">
      <c r="A353" s="49">
        <v>344</v>
      </c>
      <c r="B353" s="374" t="s">
        <v>33</v>
      </c>
      <c r="C353" s="50" t="s">
        <v>419</v>
      </c>
      <c r="D353" s="420">
        <v>45797</v>
      </c>
      <c r="E353" s="421"/>
      <c r="F353" s="49">
        <v>1</v>
      </c>
    </row>
    <row r="354" spans="1:6">
      <c r="A354" s="49">
        <v>345</v>
      </c>
      <c r="B354" s="374" t="s">
        <v>38</v>
      </c>
      <c r="C354" s="50" t="s">
        <v>422</v>
      </c>
      <c r="D354" s="420">
        <v>45797</v>
      </c>
      <c r="E354" s="421"/>
      <c r="F354" s="49">
        <v>25</v>
      </c>
    </row>
    <row r="355" spans="1:6">
      <c r="A355" s="49">
        <v>346</v>
      </c>
      <c r="B355" s="374" t="s">
        <v>42</v>
      </c>
      <c r="C355" s="50" t="s">
        <v>420</v>
      </c>
      <c r="D355" s="420">
        <v>45797</v>
      </c>
      <c r="E355" s="421"/>
      <c r="F355" s="49">
        <v>1</v>
      </c>
    </row>
    <row r="356" spans="1:6">
      <c r="A356" s="49">
        <v>347</v>
      </c>
      <c r="B356" s="374" t="s">
        <v>414</v>
      </c>
      <c r="C356" s="50" t="s">
        <v>423</v>
      </c>
      <c r="D356" s="420">
        <v>45797</v>
      </c>
      <c r="E356" s="421"/>
      <c r="F356" s="49">
        <v>7</v>
      </c>
    </row>
    <row r="357" spans="1:6">
      <c r="A357" s="49">
        <v>348</v>
      </c>
      <c r="B357" s="374" t="s">
        <v>424</v>
      </c>
      <c r="C357" s="50" t="s">
        <v>425</v>
      </c>
      <c r="D357" s="420">
        <v>45797</v>
      </c>
      <c r="E357" s="421"/>
      <c r="F357" s="49">
        <v>22</v>
      </c>
    </row>
    <row r="358" spans="1:6">
      <c r="A358" s="49">
        <v>349</v>
      </c>
      <c r="B358" s="374" t="s">
        <v>235</v>
      </c>
      <c r="C358" s="50" t="s">
        <v>284</v>
      </c>
      <c r="D358" s="420">
        <v>45798</v>
      </c>
      <c r="E358" s="421"/>
      <c r="F358" s="49">
        <v>6</v>
      </c>
    </row>
    <row r="359" spans="1:6">
      <c r="A359" s="49">
        <v>350</v>
      </c>
      <c r="B359" s="374" t="s">
        <v>38</v>
      </c>
      <c r="C359" s="50" t="s">
        <v>422</v>
      </c>
      <c r="D359" s="420">
        <v>45798</v>
      </c>
      <c r="E359" s="421"/>
      <c r="F359" s="49">
        <v>6</v>
      </c>
    </row>
    <row r="360" spans="1:6">
      <c r="A360" s="49">
        <v>351</v>
      </c>
      <c r="B360" s="374" t="s">
        <v>40</v>
      </c>
      <c r="C360" s="50" t="s">
        <v>426</v>
      </c>
      <c r="D360" s="420">
        <v>45799</v>
      </c>
      <c r="E360" s="421"/>
      <c r="F360" s="49">
        <v>34</v>
      </c>
    </row>
    <row r="361" spans="1:6">
      <c r="A361" s="49">
        <v>352</v>
      </c>
      <c r="B361" s="374" t="s">
        <v>414</v>
      </c>
      <c r="C361" s="50" t="s">
        <v>423</v>
      </c>
      <c r="D361" s="420">
        <v>45799</v>
      </c>
      <c r="E361" s="421"/>
      <c r="F361" s="49">
        <v>3</v>
      </c>
    </row>
    <row r="362" spans="1:6">
      <c r="A362" s="49">
        <v>353</v>
      </c>
      <c r="B362" s="374" t="s">
        <v>235</v>
      </c>
      <c r="C362" s="50" t="s">
        <v>284</v>
      </c>
      <c r="D362" s="420">
        <v>45800</v>
      </c>
      <c r="E362" s="421"/>
      <c r="F362" s="49">
        <v>1</v>
      </c>
    </row>
    <row r="363" spans="1:6">
      <c r="A363" s="49">
        <v>354</v>
      </c>
      <c r="B363" s="374" t="s">
        <v>40</v>
      </c>
      <c r="C363" s="50" t="s">
        <v>426</v>
      </c>
      <c r="D363" s="420">
        <v>45800</v>
      </c>
      <c r="E363" s="421"/>
      <c r="F363" s="49">
        <v>1</v>
      </c>
    </row>
    <row r="364" spans="1:6">
      <c r="A364" s="49">
        <v>355</v>
      </c>
      <c r="B364" s="374" t="s">
        <v>43</v>
      </c>
      <c r="C364" s="50" t="s">
        <v>292</v>
      </c>
      <c r="D364" s="420">
        <v>45800</v>
      </c>
      <c r="E364" s="421"/>
      <c r="F364" s="49">
        <v>20</v>
      </c>
    </row>
    <row r="365" spans="1:6">
      <c r="A365" s="49">
        <v>356</v>
      </c>
      <c r="B365" s="374" t="s">
        <v>424</v>
      </c>
      <c r="C365" s="50" t="s">
        <v>425</v>
      </c>
      <c r="D365" s="420">
        <v>45800</v>
      </c>
      <c r="E365" s="421"/>
      <c r="F365" s="49">
        <v>1</v>
      </c>
    </row>
    <row r="366" spans="1:6">
      <c r="A366" s="49">
        <v>357</v>
      </c>
      <c r="B366" s="374" t="s">
        <v>34</v>
      </c>
      <c r="C366" s="50" t="s">
        <v>421</v>
      </c>
      <c r="D366" s="420">
        <v>45803</v>
      </c>
      <c r="E366" s="421"/>
      <c r="F366" s="49">
        <v>32</v>
      </c>
    </row>
    <row r="367" spans="1:6">
      <c r="A367" s="49">
        <v>358</v>
      </c>
      <c r="B367" s="374" t="s">
        <v>235</v>
      </c>
      <c r="C367" s="50" t="s">
        <v>284</v>
      </c>
      <c r="D367" s="420">
        <v>45803</v>
      </c>
      <c r="E367" s="421"/>
      <c r="F367" s="49">
        <v>1</v>
      </c>
    </row>
    <row r="368" spans="1:6">
      <c r="A368" s="49">
        <v>359</v>
      </c>
      <c r="B368" s="374" t="s">
        <v>247</v>
      </c>
      <c r="C368" s="50" t="s">
        <v>427</v>
      </c>
      <c r="D368" s="420">
        <v>45804</v>
      </c>
      <c r="E368" s="421"/>
      <c r="F368" s="49">
        <v>6</v>
      </c>
    </row>
    <row r="369" spans="1:6">
      <c r="A369" s="49">
        <v>360</v>
      </c>
      <c r="B369" s="374" t="s">
        <v>414</v>
      </c>
      <c r="C369" s="50" t="s">
        <v>423</v>
      </c>
      <c r="D369" s="420">
        <v>45804</v>
      </c>
      <c r="E369" s="421"/>
      <c r="F369" s="49">
        <v>12</v>
      </c>
    </row>
    <row r="370" spans="1:6">
      <c r="A370" s="49">
        <v>361</v>
      </c>
      <c r="B370" s="374" t="s">
        <v>235</v>
      </c>
      <c r="C370" s="50" t="s">
        <v>298</v>
      </c>
      <c r="D370" s="420">
        <v>45805</v>
      </c>
      <c r="E370" s="421"/>
      <c r="F370" s="49">
        <v>31</v>
      </c>
    </row>
    <row r="371" spans="1:6">
      <c r="A371" s="49">
        <v>362</v>
      </c>
      <c r="B371" s="374" t="s">
        <v>247</v>
      </c>
      <c r="C371" s="50" t="s">
        <v>381</v>
      </c>
      <c r="D371" s="420">
        <v>45805</v>
      </c>
      <c r="E371" s="421"/>
      <c r="F371" s="49">
        <v>23</v>
      </c>
    </row>
    <row r="372" spans="1:6">
      <c r="A372" s="49">
        <v>363</v>
      </c>
      <c r="B372" s="374" t="s">
        <v>247</v>
      </c>
      <c r="C372" s="50" t="s">
        <v>427</v>
      </c>
      <c r="D372" s="420">
        <v>45805</v>
      </c>
      <c r="E372" s="421"/>
      <c r="F372" s="49">
        <v>17</v>
      </c>
    </row>
    <row r="373" spans="1:6">
      <c r="A373" s="49">
        <v>364</v>
      </c>
      <c r="B373" s="374" t="s">
        <v>247</v>
      </c>
      <c r="C373" s="50" t="s">
        <v>427</v>
      </c>
      <c r="D373" s="420">
        <v>45806</v>
      </c>
      <c r="E373" s="421"/>
      <c r="F373" s="49">
        <v>3</v>
      </c>
    </row>
    <row r="374" spans="1:6">
      <c r="A374" s="49">
        <v>365</v>
      </c>
      <c r="B374" s="374" t="s">
        <v>157</v>
      </c>
      <c r="C374" s="50" t="s">
        <v>428</v>
      </c>
      <c r="D374" s="420">
        <v>45806</v>
      </c>
      <c r="E374" s="421"/>
      <c r="F374" s="49">
        <v>11</v>
      </c>
    </row>
    <row r="375" spans="1:6">
      <c r="A375" s="49">
        <v>366</v>
      </c>
      <c r="B375" s="374" t="s">
        <v>414</v>
      </c>
      <c r="C375" s="50" t="s">
        <v>423</v>
      </c>
      <c r="D375" s="420">
        <v>45806</v>
      </c>
      <c r="E375" s="421"/>
      <c r="F375" s="49">
        <v>1</v>
      </c>
    </row>
    <row r="376" spans="1:6">
      <c r="A376" s="49">
        <v>367</v>
      </c>
      <c r="B376" s="374" t="s">
        <v>414</v>
      </c>
      <c r="C376" s="50" t="s">
        <v>423</v>
      </c>
      <c r="D376" s="420">
        <v>45807</v>
      </c>
      <c r="E376" s="421"/>
      <c r="F376" s="49">
        <v>1</v>
      </c>
    </row>
    <row r="377" spans="1:6">
      <c r="A377" s="49">
        <v>368</v>
      </c>
      <c r="B377" s="374" t="s">
        <v>43</v>
      </c>
      <c r="C377" s="50" t="s">
        <v>292</v>
      </c>
      <c r="D377" s="420">
        <v>45807</v>
      </c>
      <c r="E377" s="421"/>
      <c r="F377" s="49">
        <v>3</v>
      </c>
    </row>
    <row r="378" spans="1:6">
      <c r="A378" s="49">
        <v>369</v>
      </c>
      <c r="B378" s="374" t="s">
        <v>34</v>
      </c>
      <c r="C378" s="50" t="s">
        <v>429</v>
      </c>
      <c r="D378" s="420">
        <v>45810</v>
      </c>
      <c r="E378" s="421"/>
      <c r="F378" s="49">
        <v>13</v>
      </c>
    </row>
    <row r="379" spans="1:6">
      <c r="A379" s="49">
        <v>370</v>
      </c>
      <c r="B379" s="374" t="s">
        <v>235</v>
      </c>
      <c r="C379" s="50" t="s">
        <v>430</v>
      </c>
      <c r="D379" s="420">
        <v>45810</v>
      </c>
      <c r="E379" s="421"/>
      <c r="F379" s="49">
        <v>29</v>
      </c>
    </row>
    <row r="380" spans="1:6">
      <c r="A380" s="49">
        <v>371</v>
      </c>
      <c r="B380" s="374" t="s">
        <v>43</v>
      </c>
      <c r="C380" s="50" t="s">
        <v>431</v>
      </c>
      <c r="D380" s="420">
        <v>45810</v>
      </c>
      <c r="E380" s="421"/>
      <c r="F380" s="49">
        <v>25</v>
      </c>
    </row>
    <row r="381" spans="1:6">
      <c r="A381" s="49">
        <v>372</v>
      </c>
      <c r="B381" s="374" t="s">
        <v>34</v>
      </c>
      <c r="C381" s="50" t="s">
        <v>429</v>
      </c>
      <c r="D381" s="420">
        <v>45811</v>
      </c>
      <c r="E381" s="421"/>
      <c r="F381" s="49">
        <v>4</v>
      </c>
    </row>
    <row r="382" spans="1:6">
      <c r="A382" s="49">
        <v>373</v>
      </c>
      <c r="B382" s="374" t="s">
        <v>235</v>
      </c>
      <c r="C382" s="50" t="s">
        <v>281</v>
      </c>
      <c r="D382" s="420">
        <v>45811</v>
      </c>
      <c r="E382" s="421"/>
      <c r="F382" s="49">
        <v>33</v>
      </c>
    </row>
    <row r="383" spans="1:6">
      <c r="A383" s="49">
        <v>374</v>
      </c>
      <c r="B383" s="374" t="s">
        <v>247</v>
      </c>
      <c r="C383" s="50" t="s">
        <v>427</v>
      </c>
      <c r="D383" s="420">
        <v>45811</v>
      </c>
      <c r="E383" s="421"/>
      <c r="F383" s="49">
        <v>6</v>
      </c>
    </row>
    <row r="384" spans="1:6">
      <c r="A384" s="49">
        <v>375</v>
      </c>
      <c r="B384" s="374" t="s">
        <v>157</v>
      </c>
      <c r="C384" s="50" t="s">
        <v>428</v>
      </c>
      <c r="D384" s="420">
        <v>45811</v>
      </c>
      <c r="E384" s="421"/>
      <c r="F384" s="49">
        <v>19</v>
      </c>
    </row>
    <row r="385" spans="1:6">
      <c r="A385" s="49">
        <v>376</v>
      </c>
      <c r="B385" s="374" t="s">
        <v>43</v>
      </c>
      <c r="C385" s="50" t="s">
        <v>292</v>
      </c>
      <c r="D385" s="420">
        <v>45811</v>
      </c>
      <c r="E385" s="421"/>
      <c r="F385" s="49">
        <v>1</v>
      </c>
    </row>
    <row r="386" spans="1:6">
      <c r="A386" s="49">
        <v>377</v>
      </c>
      <c r="B386" s="374" t="s">
        <v>237</v>
      </c>
      <c r="C386" s="50" t="s">
        <v>432</v>
      </c>
      <c r="D386" s="420">
        <v>45811</v>
      </c>
      <c r="E386" s="421"/>
      <c r="F386" s="49">
        <v>12</v>
      </c>
    </row>
    <row r="387" spans="1:6">
      <c r="A387" s="49">
        <v>378</v>
      </c>
      <c r="B387" s="374" t="s">
        <v>240</v>
      </c>
      <c r="C387" s="50" t="s">
        <v>296</v>
      </c>
      <c r="D387" s="420">
        <v>45811</v>
      </c>
      <c r="E387" s="421"/>
      <c r="F387" s="49">
        <v>30</v>
      </c>
    </row>
    <row r="388" spans="1:6">
      <c r="A388" s="49">
        <v>379</v>
      </c>
      <c r="B388" s="374" t="s">
        <v>235</v>
      </c>
      <c r="C388" s="50" t="s">
        <v>281</v>
      </c>
      <c r="D388" s="420">
        <v>45812</v>
      </c>
      <c r="E388" s="421"/>
      <c r="F388" s="49">
        <v>1</v>
      </c>
    </row>
    <row r="389" spans="1:6">
      <c r="A389" s="49">
        <v>380</v>
      </c>
      <c r="B389" s="374" t="s">
        <v>237</v>
      </c>
      <c r="C389" s="50" t="s">
        <v>432</v>
      </c>
      <c r="D389" s="420">
        <v>45812</v>
      </c>
      <c r="E389" s="421"/>
      <c r="F389" s="49">
        <v>7</v>
      </c>
    </row>
    <row r="390" spans="1:6">
      <c r="A390" s="49">
        <v>381</v>
      </c>
      <c r="B390" s="374" t="s">
        <v>237</v>
      </c>
      <c r="C390" s="50" t="s">
        <v>432</v>
      </c>
      <c r="D390" s="420">
        <v>45813</v>
      </c>
      <c r="E390" s="421"/>
      <c r="F390" s="49">
        <v>10</v>
      </c>
    </row>
    <row r="391" spans="1:6">
      <c r="A391" s="49">
        <v>382</v>
      </c>
      <c r="B391" s="374" t="s">
        <v>433</v>
      </c>
      <c r="C391" s="50" t="s">
        <v>300</v>
      </c>
      <c r="D391" s="420">
        <v>45817</v>
      </c>
      <c r="E391" s="421"/>
      <c r="F391" s="49">
        <v>23</v>
      </c>
    </row>
    <row r="392" spans="1:6">
      <c r="A392" s="49">
        <v>383</v>
      </c>
      <c r="B392" s="374" t="s">
        <v>234</v>
      </c>
      <c r="C392" s="50" t="s">
        <v>434</v>
      </c>
      <c r="D392" s="420">
        <v>45817</v>
      </c>
      <c r="E392" s="421"/>
      <c r="F392" s="49">
        <v>25</v>
      </c>
    </row>
    <row r="393" spans="1:6">
      <c r="A393" s="49">
        <v>384</v>
      </c>
      <c r="B393" s="374" t="s">
        <v>39</v>
      </c>
      <c r="C393" s="50" t="s">
        <v>435</v>
      </c>
      <c r="D393" s="420">
        <v>45817</v>
      </c>
      <c r="E393" s="421"/>
      <c r="F393" s="49">
        <v>11</v>
      </c>
    </row>
    <row r="394" spans="1:6">
      <c r="A394" s="49">
        <v>385</v>
      </c>
      <c r="B394" s="374" t="s">
        <v>436</v>
      </c>
      <c r="C394" s="50" t="s">
        <v>437</v>
      </c>
      <c r="D394" s="420">
        <v>45817</v>
      </c>
      <c r="E394" s="421"/>
      <c r="F394" s="49">
        <v>12</v>
      </c>
    </row>
    <row r="395" spans="1:6">
      <c r="A395" s="49">
        <v>386</v>
      </c>
      <c r="B395" s="374" t="s">
        <v>34</v>
      </c>
      <c r="C395" s="50" t="s">
        <v>438</v>
      </c>
      <c r="D395" s="420">
        <v>45818</v>
      </c>
      <c r="E395" s="421"/>
      <c r="F395" s="49">
        <v>30</v>
      </c>
    </row>
    <row r="396" spans="1:6">
      <c r="A396" s="49">
        <v>387</v>
      </c>
      <c r="B396" s="374" t="s">
        <v>433</v>
      </c>
      <c r="C396" s="50" t="s">
        <v>300</v>
      </c>
      <c r="D396" s="420">
        <v>45818</v>
      </c>
      <c r="E396" s="421"/>
      <c r="F396" s="49">
        <v>12</v>
      </c>
    </row>
    <row r="397" spans="1:6">
      <c r="A397" s="49">
        <v>388</v>
      </c>
      <c r="B397" s="374" t="s">
        <v>39</v>
      </c>
      <c r="C397" s="50" t="s">
        <v>435</v>
      </c>
      <c r="D397" s="420">
        <v>45818</v>
      </c>
      <c r="E397" s="421"/>
      <c r="F397" s="49">
        <v>11</v>
      </c>
    </row>
    <row r="398" spans="1:6">
      <c r="A398" s="49">
        <v>389</v>
      </c>
      <c r="B398" s="374" t="s">
        <v>42</v>
      </c>
      <c r="C398" s="50" t="s">
        <v>439</v>
      </c>
      <c r="D398" s="420">
        <v>45818</v>
      </c>
      <c r="E398" s="421"/>
      <c r="F398" s="49">
        <v>26</v>
      </c>
    </row>
    <row r="399" spans="1:6">
      <c r="A399" s="49">
        <v>390</v>
      </c>
      <c r="B399" s="374" t="s">
        <v>34</v>
      </c>
      <c r="C399" s="50" t="s">
        <v>438</v>
      </c>
      <c r="D399" s="420">
        <v>45819</v>
      </c>
      <c r="E399" s="421"/>
      <c r="F399" s="49">
        <v>2</v>
      </c>
    </row>
    <row r="400" spans="1:6">
      <c r="A400" s="49">
        <v>391</v>
      </c>
      <c r="B400" s="374" t="s">
        <v>35</v>
      </c>
      <c r="C400" s="50" t="s">
        <v>440</v>
      </c>
      <c r="D400" s="420">
        <v>45819</v>
      </c>
      <c r="E400" s="421"/>
      <c r="F400" s="49">
        <v>16</v>
      </c>
    </row>
    <row r="401" spans="1:6">
      <c r="A401" s="49">
        <v>392</v>
      </c>
      <c r="B401" s="374" t="s">
        <v>42</v>
      </c>
      <c r="C401" s="50" t="s">
        <v>439</v>
      </c>
      <c r="D401" s="420">
        <v>45819</v>
      </c>
      <c r="E401" s="421"/>
      <c r="F401" s="49">
        <v>6</v>
      </c>
    </row>
    <row r="402" spans="1:6">
      <c r="A402" s="49">
        <v>393</v>
      </c>
      <c r="B402" s="374" t="s">
        <v>436</v>
      </c>
      <c r="C402" s="50" t="s">
        <v>437</v>
      </c>
      <c r="D402" s="420">
        <v>45819</v>
      </c>
      <c r="E402" s="421"/>
      <c r="F402" s="49">
        <v>2</v>
      </c>
    </row>
    <row r="403" spans="1:6">
      <c r="A403" s="49">
        <v>394</v>
      </c>
      <c r="B403" s="374" t="s">
        <v>34</v>
      </c>
      <c r="C403" s="50" t="s">
        <v>441</v>
      </c>
      <c r="D403" s="420">
        <v>45820</v>
      </c>
      <c r="E403" s="421"/>
      <c r="F403" s="49">
        <v>15</v>
      </c>
    </row>
    <row r="404" spans="1:6">
      <c r="A404" s="49">
        <v>395</v>
      </c>
      <c r="B404" s="374" t="s">
        <v>234</v>
      </c>
      <c r="C404" s="50" t="s">
        <v>434</v>
      </c>
      <c r="D404" s="420">
        <v>45820</v>
      </c>
      <c r="E404" s="421"/>
      <c r="F404" s="49">
        <v>1</v>
      </c>
    </row>
    <row r="405" spans="1:6">
      <c r="A405" s="49">
        <v>396</v>
      </c>
      <c r="B405" s="374" t="s">
        <v>39</v>
      </c>
      <c r="C405" s="50" t="s">
        <v>435</v>
      </c>
      <c r="D405" s="420">
        <v>45820</v>
      </c>
      <c r="E405" s="421"/>
      <c r="F405" s="49">
        <v>1</v>
      </c>
    </row>
    <row r="406" spans="1:6">
      <c r="A406" s="49">
        <v>397</v>
      </c>
      <c r="B406" s="374" t="s">
        <v>34</v>
      </c>
      <c r="C406" s="50" t="s">
        <v>442</v>
      </c>
      <c r="D406" s="420">
        <v>45821</v>
      </c>
      <c r="E406" s="421"/>
      <c r="F406" s="49">
        <v>6</v>
      </c>
    </row>
    <row r="407" spans="1:6">
      <c r="A407" s="49">
        <v>398</v>
      </c>
      <c r="B407" s="374" t="s">
        <v>35</v>
      </c>
      <c r="C407" s="50" t="s">
        <v>440</v>
      </c>
      <c r="D407" s="420">
        <v>45821</v>
      </c>
      <c r="E407" s="421"/>
      <c r="F407" s="49">
        <v>1</v>
      </c>
    </row>
    <row r="408" spans="1:6">
      <c r="A408" s="49">
        <v>399</v>
      </c>
      <c r="B408" s="374" t="s">
        <v>234</v>
      </c>
      <c r="C408" s="50" t="s">
        <v>434</v>
      </c>
      <c r="D408" s="420">
        <v>45821</v>
      </c>
      <c r="E408" s="421"/>
      <c r="F408" s="49">
        <v>2</v>
      </c>
    </row>
    <row r="409" spans="1:6">
      <c r="A409" s="49">
        <v>400</v>
      </c>
      <c r="B409" s="374" t="s">
        <v>39</v>
      </c>
      <c r="C409" s="50" t="s">
        <v>435</v>
      </c>
      <c r="D409" s="420">
        <v>45821</v>
      </c>
      <c r="E409" s="421"/>
      <c r="F409" s="49">
        <v>4</v>
      </c>
    </row>
    <row r="410" spans="1:6">
      <c r="A410" s="49">
        <v>401</v>
      </c>
      <c r="B410" s="374" t="s">
        <v>436</v>
      </c>
      <c r="C410" s="50" t="s">
        <v>437</v>
      </c>
      <c r="D410" s="420">
        <v>45821</v>
      </c>
      <c r="E410" s="421"/>
      <c r="F410" s="49">
        <v>5</v>
      </c>
    </row>
    <row r="411" spans="1:6">
      <c r="A411" s="49">
        <v>402</v>
      </c>
      <c r="B411" s="374" t="s">
        <v>237</v>
      </c>
      <c r="C411" s="50" t="s">
        <v>432</v>
      </c>
      <c r="D411" s="420">
        <v>45822</v>
      </c>
      <c r="E411" s="421"/>
      <c r="F411" s="49">
        <v>3</v>
      </c>
    </row>
    <row r="412" spans="1:6">
      <c r="A412" s="49">
        <v>403</v>
      </c>
      <c r="B412" s="374" t="s">
        <v>34</v>
      </c>
      <c r="C412" s="50" t="s">
        <v>442</v>
      </c>
      <c r="D412" s="420">
        <v>45824</v>
      </c>
      <c r="E412" s="421"/>
      <c r="F412" s="49">
        <v>18</v>
      </c>
    </row>
    <row r="413" spans="1:6">
      <c r="A413" s="49">
        <v>404</v>
      </c>
      <c r="B413" s="374" t="s">
        <v>39</v>
      </c>
      <c r="C413" s="50" t="s">
        <v>435</v>
      </c>
      <c r="D413" s="420">
        <v>45824</v>
      </c>
      <c r="E413" s="421"/>
      <c r="F413" s="49">
        <v>2</v>
      </c>
    </row>
    <row r="414" spans="1:6">
      <c r="A414" s="49">
        <v>405</v>
      </c>
      <c r="B414" s="374" t="s">
        <v>34</v>
      </c>
      <c r="C414" s="50" t="s">
        <v>442</v>
      </c>
      <c r="D414" s="420">
        <v>45825</v>
      </c>
      <c r="E414" s="421"/>
      <c r="F414" s="49">
        <v>1</v>
      </c>
    </row>
    <row r="415" spans="1:6">
      <c r="A415" s="49">
        <v>406</v>
      </c>
      <c r="B415" s="374" t="s">
        <v>34</v>
      </c>
      <c r="C415" s="50" t="s">
        <v>442</v>
      </c>
      <c r="D415" s="420">
        <v>45826</v>
      </c>
      <c r="E415" s="421"/>
      <c r="F415" s="49">
        <v>1</v>
      </c>
    </row>
    <row r="416" spans="1:6">
      <c r="A416" s="49">
        <v>407</v>
      </c>
      <c r="B416" s="374" t="s">
        <v>34</v>
      </c>
      <c r="C416" s="50" t="s">
        <v>443</v>
      </c>
      <c r="D416" s="420">
        <v>45826</v>
      </c>
      <c r="E416" s="421"/>
      <c r="F416" s="49">
        <v>1</v>
      </c>
    </row>
    <row r="417" spans="1:6">
      <c r="A417" s="49">
        <v>408</v>
      </c>
      <c r="B417" s="374" t="s">
        <v>33</v>
      </c>
      <c r="C417" s="50" t="s">
        <v>444</v>
      </c>
      <c r="D417" s="420">
        <v>45826</v>
      </c>
      <c r="E417" s="421"/>
      <c r="F417" s="49">
        <v>35</v>
      </c>
    </row>
    <row r="418" spans="1:6">
      <c r="A418" s="49">
        <v>409</v>
      </c>
      <c r="B418" s="374" t="s">
        <v>41</v>
      </c>
      <c r="C418" s="50" t="s">
        <v>445</v>
      </c>
      <c r="D418" s="420">
        <v>45826</v>
      </c>
      <c r="E418" s="421"/>
      <c r="F418" s="49">
        <v>17</v>
      </c>
    </row>
    <row r="419" spans="1:6">
      <c r="A419" s="49">
        <v>410</v>
      </c>
      <c r="B419" s="374" t="s">
        <v>34</v>
      </c>
      <c r="C419" s="50" t="s">
        <v>442</v>
      </c>
      <c r="D419" s="420">
        <v>45828</v>
      </c>
      <c r="E419" s="421"/>
      <c r="F419" s="49">
        <v>1</v>
      </c>
    </row>
    <row r="420" spans="1:6">
      <c r="A420" s="49">
        <v>411</v>
      </c>
      <c r="B420" s="374" t="s">
        <v>34</v>
      </c>
      <c r="C420" s="50" t="s">
        <v>442</v>
      </c>
      <c r="D420" s="420">
        <v>45829</v>
      </c>
      <c r="E420" s="421"/>
      <c r="F420" s="49">
        <v>3</v>
      </c>
    </row>
    <row r="421" spans="1:6">
      <c r="A421" s="49">
        <v>412</v>
      </c>
      <c r="B421" s="374" t="s">
        <v>34</v>
      </c>
      <c r="C421" s="50" t="s">
        <v>443</v>
      </c>
      <c r="D421" s="420">
        <v>45831</v>
      </c>
      <c r="E421" s="421"/>
      <c r="F421" s="49">
        <v>24</v>
      </c>
    </row>
    <row r="422" spans="1:6">
      <c r="A422" s="49">
        <v>413</v>
      </c>
      <c r="B422" s="374" t="s">
        <v>34</v>
      </c>
      <c r="C422" s="50" t="s">
        <v>446</v>
      </c>
      <c r="D422" s="420">
        <v>45831</v>
      </c>
      <c r="E422" s="421"/>
      <c r="F422" s="49">
        <v>18</v>
      </c>
    </row>
    <row r="423" spans="1:6">
      <c r="A423" s="49">
        <v>414</v>
      </c>
      <c r="B423" s="374" t="s">
        <v>35</v>
      </c>
      <c r="C423" s="50" t="s">
        <v>440</v>
      </c>
      <c r="D423" s="420">
        <v>45831</v>
      </c>
      <c r="E423" s="421"/>
      <c r="F423" s="49">
        <v>1</v>
      </c>
    </row>
    <row r="424" spans="1:6">
      <c r="A424" s="49">
        <v>415</v>
      </c>
      <c r="B424" s="374" t="s">
        <v>32</v>
      </c>
      <c r="C424" s="50" t="s">
        <v>447</v>
      </c>
      <c r="D424" s="420">
        <v>45831</v>
      </c>
      <c r="E424" s="421"/>
      <c r="F424" s="49">
        <v>3</v>
      </c>
    </row>
    <row r="425" spans="1:6">
      <c r="A425" s="49">
        <v>416</v>
      </c>
      <c r="B425" s="374" t="s">
        <v>41</v>
      </c>
      <c r="C425" s="50" t="s">
        <v>445</v>
      </c>
      <c r="D425" s="420">
        <v>45831</v>
      </c>
      <c r="E425" s="421"/>
      <c r="F425" s="49">
        <v>8</v>
      </c>
    </row>
    <row r="426" spans="1:6">
      <c r="A426" s="49">
        <v>417</v>
      </c>
      <c r="B426" s="374" t="s">
        <v>237</v>
      </c>
      <c r="C426" s="50" t="s">
        <v>448</v>
      </c>
      <c r="D426" s="420">
        <v>45831</v>
      </c>
      <c r="E426" s="421"/>
      <c r="F426" s="49">
        <v>32</v>
      </c>
    </row>
    <row r="427" spans="1:6">
      <c r="A427" s="49">
        <v>418</v>
      </c>
      <c r="B427" s="374" t="s">
        <v>34</v>
      </c>
      <c r="C427" s="50" t="s">
        <v>446</v>
      </c>
      <c r="D427" s="420">
        <v>45832</v>
      </c>
      <c r="E427" s="421"/>
      <c r="F427" s="49">
        <v>1</v>
      </c>
    </row>
    <row r="428" spans="1:6">
      <c r="A428" s="49">
        <v>419</v>
      </c>
      <c r="B428" s="374" t="s">
        <v>35</v>
      </c>
      <c r="C428" s="50" t="s">
        <v>440</v>
      </c>
      <c r="D428" s="420">
        <v>45832</v>
      </c>
      <c r="E428" s="421"/>
      <c r="F428" s="49">
        <v>1</v>
      </c>
    </row>
    <row r="429" spans="1:6">
      <c r="A429" s="49">
        <v>420</v>
      </c>
      <c r="B429" s="374" t="s">
        <v>32</v>
      </c>
      <c r="C429" s="50" t="s">
        <v>447</v>
      </c>
      <c r="D429" s="420">
        <v>45832</v>
      </c>
      <c r="E429" s="421"/>
      <c r="F429" s="49">
        <v>16</v>
      </c>
    </row>
    <row r="430" spans="1:6">
      <c r="A430" s="49">
        <v>421</v>
      </c>
      <c r="B430" s="374" t="s">
        <v>41</v>
      </c>
      <c r="C430" s="50" t="s">
        <v>445</v>
      </c>
      <c r="D430" s="420">
        <v>45832</v>
      </c>
      <c r="E430" s="421"/>
      <c r="F430" s="49">
        <v>4</v>
      </c>
    </row>
    <row r="431" spans="1:6">
      <c r="A431" s="49">
        <v>422</v>
      </c>
      <c r="B431" s="374" t="s">
        <v>35</v>
      </c>
      <c r="C431" s="50" t="s">
        <v>440</v>
      </c>
      <c r="D431" s="420">
        <v>45833</v>
      </c>
      <c r="E431" s="421"/>
      <c r="F431" s="49">
        <v>1</v>
      </c>
    </row>
    <row r="432" spans="1:6">
      <c r="A432" s="49">
        <v>423</v>
      </c>
      <c r="B432" s="374" t="s">
        <v>334</v>
      </c>
      <c r="C432" s="50" t="s">
        <v>449</v>
      </c>
      <c r="D432" s="420">
        <v>45834</v>
      </c>
      <c r="E432" s="421"/>
      <c r="F432" s="49">
        <v>12</v>
      </c>
    </row>
    <row r="433" spans="1:6">
      <c r="A433" s="49">
        <v>424</v>
      </c>
      <c r="B433" s="374" t="s">
        <v>32</v>
      </c>
      <c r="C433" s="50" t="s">
        <v>447</v>
      </c>
      <c r="D433" s="420">
        <v>45834</v>
      </c>
      <c r="E433" s="421"/>
      <c r="F433" s="49">
        <v>4</v>
      </c>
    </row>
    <row r="434" spans="1:6">
      <c r="A434" s="49">
        <v>425</v>
      </c>
      <c r="B434" s="374" t="s">
        <v>43</v>
      </c>
      <c r="C434" s="50" t="s">
        <v>450</v>
      </c>
      <c r="D434" s="420">
        <v>45834</v>
      </c>
      <c r="E434" s="421"/>
      <c r="F434" s="49">
        <v>23</v>
      </c>
    </row>
    <row r="435" spans="1:6">
      <c r="A435" s="49">
        <v>426</v>
      </c>
      <c r="B435" s="374" t="s">
        <v>237</v>
      </c>
      <c r="C435" s="50" t="s">
        <v>448</v>
      </c>
      <c r="D435" s="420">
        <v>45834</v>
      </c>
      <c r="E435" s="421"/>
      <c r="F435" s="49">
        <v>1</v>
      </c>
    </row>
    <row r="436" spans="1:6">
      <c r="A436" s="49">
        <v>427</v>
      </c>
      <c r="B436" s="374" t="s">
        <v>436</v>
      </c>
      <c r="C436" s="50" t="s">
        <v>451</v>
      </c>
      <c r="D436" s="420">
        <v>45834</v>
      </c>
      <c r="E436" s="421"/>
      <c r="F436" s="49">
        <v>7</v>
      </c>
    </row>
    <row r="437" spans="1:6">
      <c r="A437" s="49">
        <v>428</v>
      </c>
      <c r="B437" s="374" t="s">
        <v>334</v>
      </c>
      <c r="C437" s="50" t="s">
        <v>449</v>
      </c>
      <c r="D437" s="420">
        <v>45835</v>
      </c>
      <c r="E437" s="421"/>
      <c r="F437" s="49">
        <v>17</v>
      </c>
    </row>
    <row r="438" spans="1:6">
      <c r="A438" s="49">
        <v>429</v>
      </c>
      <c r="B438" s="374" t="s">
        <v>32</v>
      </c>
      <c r="C438" s="50" t="s">
        <v>447</v>
      </c>
      <c r="D438" s="420">
        <v>45835</v>
      </c>
      <c r="E438" s="421"/>
      <c r="F438" s="49">
        <v>6</v>
      </c>
    </row>
    <row r="439" spans="1:6">
      <c r="A439" s="49">
        <v>430</v>
      </c>
      <c r="B439" s="374" t="s">
        <v>43</v>
      </c>
      <c r="C439" s="50" t="s">
        <v>450</v>
      </c>
      <c r="D439" s="420">
        <v>45835</v>
      </c>
      <c r="E439" s="421"/>
      <c r="F439" s="49">
        <v>2</v>
      </c>
    </row>
    <row r="440" spans="1:6">
      <c r="A440" s="49">
        <v>431</v>
      </c>
      <c r="B440" s="374" t="s">
        <v>236</v>
      </c>
      <c r="C440" s="50" t="s">
        <v>452</v>
      </c>
      <c r="D440" s="420">
        <v>45838</v>
      </c>
      <c r="E440" s="421"/>
      <c r="F440" s="49">
        <v>35</v>
      </c>
    </row>
    <row r="441" spans="1:6">
      <c r="A441" s="49">
        <v>432</v>
      </c>
      <c r="B441" s="374" t="s">
        <v>334</v>
      </c>
      <c r="C441" s="50" t="s">
        <v>449</v>
      </c>
      <c r="D441" s="420">
        <v>45838</v>
      </c>
      <c r="E441" s="421"/>
      <c r="F441" s="49">
        <v>1</v>
      </c>
    </row>
    <row r="442" spans="1:6">
      <c r="A442" s="49">
        <v>433</v>
      </c>
      <c r="B442" s="374" t="s">
        <v>156</v>
      </c>
      <c r="C442" s="50" t="s">
        <v>453</v>
      </c>
      <c r="D442" s="420">
        <v>45838</v>
      </c>
      <c r="E442" s="421"/>
      <c r="F442" s="49">
        <v>25</v>
      </c>
    </row>
    <row r="443" spans="1:6">
      <c r="A443" s="438" t="s">
        <v>5</v>
      </c>
      <c r="B443" s="439"/>
      <c r="C443" s="327"/>
      <c r="D443" s="234"/>
      <c r="E443" s="235"/>
      <c r="F443" s="233">
        <f>SUM(F10:F442)</f>
        <v>5444</v>
      </c>
    </row>
    <row r="444" spans="1:6" ht="20.25">
      <c r="A444" s="437" t="str">
        <f>CONCATENATE("Total de Registros: ",COUNTA(C10:C443))</f>
        <v>Total de Registros: 433</v>
      </c>
      <c r="B444" s="437"/>
      <c r="C444" s="76"/>
      <c r="D444" s="51"/>
      <c r="E444" s="51"/>
      <c r="F444" s="76"/>
    </row>
    <row r="445" spans="1:6">
      <c r="A445" s="440" t="s">
        <v>454</v>
      </c>
      <c r="B445" s="440"/>
      <c r="C445" s="440"/>
      <c r="D445" s="440"/>
      <c r="E445" s="440"/>
      <c r="F445" s="440"/>
    </row>
    <row r="446" spans="1:6">
      <c r="A446" t="s">
        <v>669</v>
      </c>
    </row>
  </sheetData>
  <autoFilter ref="A9:F9" xr:uid="{00000000-0001-0000-0100-000000000000}">
    <filterColumn colId="3" showButton="0"/>
  </autoFilter>
  <mergeCells count="446">
    <mergeCell ref="D441:E441"/>
    <mergeCell ref="D442:E442"/>
    <mergeCell ref="D436:E436"/>
    <mergeCell ref="D437:E437"/>
    <mergeCell ref="D438:E438"/>
    <mergeCell ref="D439:E439"/>
    <mergeCell ref="D440:E440"/>
    <mergeCell ref="D431:E431"/>
    <mergeCell ref="D432:E432"/>
    <mergeCell ref="D433:E433"/>
    <mergeCell ref="D434:E434"/>
    <mergeCell ref="D435:E435"/>
    <mergeCell ref="D426:E426"/>
    <mergeCell ref="D427:E427"/>
    <mergeCell ref="D428:E428"/>
    <mergeCell ref="D429:E429"/>
    <mergeCell ref="D430:E430"/>
    <mergeCell ref="D421:E421"/>
    <mergeCell ref="D422:E422"/>
    <mergeCell ref="D423:E423"/>
    <mergeCell ref="D424:E424"/>
    <mergeCell ref="D425:E425"/>
    <mergeCell ref="D416:E416"/>
    <mergeCell ref="D417:E417"/>
    <mergeCell ref="D418:E418"/>
    <mergeCell ref="D419:E419"/>
    <mergeCell ref="D420:E420"/>
    <mergeCell ref="D411:E411"/>
    <mergeCell ref="D412:E412"/>
    <mergeCell ref="D413:E413"/>
    <mergeCell ref="D414:E414"/>
    <mergeCell ref="D415:E415"/>
    <mergeCell ref="D406:E406"/>
    <mergeCell ref="D407:E407"/>
    <mergeCell ref="D408:E408"/>
    <mergeCell ref="D409:E409"/>
    <mergeCell ref="D410:E410"/>
    <mergeCell ref="D401:E401"/>
    <mergeCell ref="D402:E402"/>
    <mergeCell ref="D403:E403"/>
    <mergeCell ref="D404:E404"/>
    <mergeCell ref="D405:E405"/>
    <mergeCell ref="D396:E396"/>
    <mergeCell ref="D397:E397"/>
    <mergeCell ref="D398:E398"/>
    <mergeCell ref="D399:E399"/>
    <mergeCell ref="D400:E400"/>
    <mergeCell ref="D391:E391"/>
    <mergeCell ref="D392:E392"/>
    <mergeCell ref="D393:E393"/>
    <mergeCell ref="D394:E394"/>
    <mergeCell ref="D395:E395"/>
    <mergeCell ref="D386:E386"/>
    <mergeCell ref="D387:E387"/>
    <mergeCell ref="D388:E388"/>
    <mergeCell ref="D389:E389"/>
    <mergeCell ref="D390:E390"/>
    <mergeCell ref="D381:E381"/>
    <mergeCell ref="D382:E382"/>
    <mergeCell ref="D383:E383"/>
    <mergeCell ref="D384:E384"/>
    <mergeCell ref="D385:E385"/>
    <mergeCell ref="D376:E376"/>
    <mergeCell ref="D377:E377"/>
    <mergeCell ref="D378:E378"/>
    <mergeCell ref="D379:E379"/>
    <mergeCell ref="D380:E380"/>
    <mergeCell ref="D371:E371"/>
    <mergeCell ref="D372:E372"/>
    <mergeCell ref="D373:E373"/>
    <mergeCell ref="D374:E374"/>
    <mergeCell ref="D375:E375"/>
    <mergeCell ref="D366:E366"/>
    <mergeCell ref="D367:E367"/>
    <mergeCell ref="D368:E368"/>
    <mergeCell ref="D369:E369"/>
    <mergeCell ref="D370:E370"/>
    <mergeCell ref="D361:E361"/>
    <mergeCell ref="D362:E362"/>
    <mergeCell ref="D363:E363"/>
    <mergeCell ref="D364:E364"/>
    <mergeCell ref="D365:E365"/>
    <mergeCell ref="D356:E356"/>
    <mergeCell ref="D357:E357"/>
    <mergeCell ref="D358:E358"/>
    <mergeCell ref="D359:E359"/>
    <mergeCell ref="D360:E360"/>
    <mergeCell ref="D351:E351"/>
    <mergeCell ref="D352:E352"/>
    <mergeCell ref="D353:E353"/>
    <mergeCell ref="D354:E354"/>
    <mergeCell ref="D355:E355"/>
    <mergeCell ref="D346:E346"/>
    <mergeCell ref="D347:E347"/>
    <mergeCell ref="D348:E348"/>
    <mergeCell ref="D349:E349"/>
    <mergeCell ref="D350:E350"/>
    <mergeCell ref="D341:E341"/>
    <mergeCell ref="D342:E342"/>
    <mergeCell ref="D343:E343"/>
    <mergeCell ref="D344:E344"/>
    <mergeCell ref="D345:E345"/>
    <mergeCell ref="D336:E336"/>
    <mergeCell ref="D337:E337"/>
    <mergeCell ref="D338:E338"/>
    <mergeCell ref="D339:E339"/>
    <mergeCell ref="D340:E340"/>
    <mergeCell ref="D331:E331"/>
    <mergeCell ref="D332:E332"/>
    <mergeCell ref="D333:E333"/>
    <mergeCell ref="D334:E334"/>
    <mergeCell ref="D335:E335"/>
    <mergeCell ref="D326:E326"/>
    <mergeCell ref="D327:E327"/>
    <mergeCell ref="D328:E328"/>
    <mergeCell ref="D329:E329"/>
    <mergeCell ref="D330:E330"/>
    <mergeCell ref="D321:E321"/>
    <mergeCell ref="D322:E322"/>
    <mergeCell ref="D323:E323"/>
    <mergeCell ref="D324:E324"/>
    <mergeCell ref="D325:E325"/>
    <mergeCell ref="D316:E316"/>
    <mergeCell ref="D317:E317"/>
    <mergeCell ref="D318:E318"/>
    <mergeCell ref="D319:E319"/>
    <mergeCell ref="D320:E320"/>
    <mergeCell ref="D311:E311"/>
    <mergeCell ref="D312:E312"/>
    <mergeCell ref="D313:E313"/>
    <mergeCell ref="D314:E314"/>
    <mergeCell ref="D315:E315"/>
    <mergeCell ref="D306:E306"/>
    <mergeCell ref="D307:E307"/>
    <mergeCell ref="D308:E308"/>
    <mergeCell ref="D309:E309"/>
    <mergeCell ref="D310:E310"/>
    <mergeCell ref="D301:E301"/>
    <mergeCell ref="D302:E302"/>
    <mergeCell ref="D303:E303"/>
    <mergeCell ref="D304:E304"/>
    <mergeCell ref="D305:E305"/>
    <mergeCell ref="D296:E296"/>
    <mergeCell ref="D297:E297"/>
    <mergeCell ref="D298:E298"/>
    <mergeCell ref="D299:E299"/>
    <mergeCell ref="D300:E300"/>
    <mergeCell ref="D291:E291"/>
    <mergeCell ref="D292:E292"/>
    <mergeCell ref="D293:E293"/>
    <mergeCell ref="D294:E294"/>
    <mergeCell ref="D295:E295"/>
    <mergeCell ref="D286:E286"/>
    <mergeCell ref="D287:E287"/>
    <mergeCell ref="D288:E288"/>
    <mergeCell ref="D289:E289"/>
    <mergeCell ref="D290:E290"/>
    <mergeCell ref="D281:E281"/>
    <mergeCell ref="D282:E282"/>
    <mergeCell ref="D283:E283"/>
    <mergeCell ref="D284:E284"/>
    <mergeCell ref="D285:E285"/>
    <mergeCell ref="D276:E276"/>
    <mergeCell ref="D277:E277"/>
    <mergeCell ref="D278:E278"/>
    <mergeCell ref="D279:E279"/>
    <mergeCell ref="D280:E280"/>
    <mergeCell ref="D271:E271"/>
    <mergeCell ref="D272:E272"/>
    <mergeCell ref="D273:E273"/>
    <mergeCell ref="D274:E274"/>
    <mergeCell ref="D275:E275"/>
    <mergeCell ref="D266:E266"/>
    <mergeCell ref="D267:E267"/>
    <mergeCell ref="D268:E268"/>
    <mergeCell ref="D269:E269"/>
    <mergeCell ref="D270:E270"/>
    <mergeCell ref="D261:E261"/>
    <mergeCell ref="D262:E262"/>
    <mergeCell ref="D263:E263"/>
    <mergeCell ref="D264:E264"/>
    <mergeCell ref="D265:E265"/>
    <mergeCell ref="D256:E256"/>
    <mergeCell ref="D257:E257"/>
    <mergeCell ref="D258:E258"/>
    <mergeCell ref="D259:E259"/>
    <mergeCell ref="D260:E260"/>
    <mergeCell ref="D251:E251"/>
    <mergeCell ref="D252:E252"/>
    <mergeCell ref="D253:E253"/>
    <mergeCell ref="D254:E254"/>
    <mergeCell ref="D255:E255"/>
    <mergeCell ref="D246:E246"/>
    <mergeCell ref="D247:E247"/>
    <mergeCell ref="D248:E248"/>
    <mergeCell ref="D249:E249"/>
    <mergeCell ref="D250:E250"/>
    <mergeCell ref="D241:E241"/>
    <mergeCell ref="D242:E242"/>
    <mergeCell ref="D243:E243"/>
    <mergeCell ref="D244:E244"/>
    <mergeCell ref="D245:E245"/>
    <mergeCell ref="D236:E236"/>
    <mergeCell ref="D237:E237"/>
    <mergeCell ref="D238:E238"/>
    <mergeCell ref="D239:E239"/>
    <mergeCell ref="D240:E240"/>
    <mergeCell ref="D231:E231"/>
    <mergeCell ref="D232:E232"/>
    <mergeCell ref="D233:E233"/>
    <mergeCell ref="D234:E234"/>
    <mergeCell ref="D235:E235"/>
    <mergeCell ref="D226:E226"/>
    <mergeCell ref="D227:E227"/>
    <mergeCell ref="D228:E228"/>
    <mergeCell ref="D229:E229"/>
    <mergeCell ref="D230:E230"/>
    <mergeCell ref="D221:E221"/>
    <mergeCell ref="D222:E222"/>
    <mergeCell ref="D223:E223"/>
    <mergeCell ref="D224:E224"/>
    <mergeCell ref="D225:E225"/>
    <mergeCell ref="D216:E216"/>
    <mergeCell ref="D217:E217"/>
    <mergeCell ref="D218:E218"/>
    <mergeCell ref="D219:E219"/>
    <mergeCell ref="D220:E220"/>
    <mergeCell ref="D211:E211"/>
    <mergeCell ref="D212:E212"/>
    <mergeCell ref="D213:E213"/>
    <mergeCell ref="D214:E214"/>
    <mergeCell ref="D215:E215"/>
    <mergeCell ref="D206:E206"/>
    <mergeCell ref="D207:E207"/>
    <mergeCell ref="D208:E208"/>
    <mergeCell ref="D209:E209"/>
    <mergeCell ref="D210:E210"/>
    <mergeCell ref="D201:E201"/>
    <mergeCell ref="D202:E202"/>
    <mergeCell ref="D203:E203"/>
    <mergeCell ref="D204:E204"/>
    <mergeCell ref="D205:E205"/>
    <mergeCell ref="D196:E196"/>
    <mergeCell ref="D197:E197"/>
    <mergeCell ref="D198:E198"/>
    <mergeCell ref="D199:E199"/>
    <mergeCell ref="D200:E200"/>
    <mergeCell ref="D191:E191"/>
    <mergeCell ref="D192:E192"/>
    <mergeCell ref="D193:E193"/>
    <mergeCell ref="D194:E194"/>
    <mergeCell ref="D195:E195"/>
    <mergeCell ref="D186:E186"/>
    <mergeCell ref="D187:E187"/>
    <mergeCell ref="D188:E188"/>
    <mergeCell ref="D189:E189"/>
    <mergeCell ref="D190:E190"/>
    <mergeCell ref="D181:E181"/>
    <mergeCell ref="D182:E182"/>
    <mergeCell ref="D183:E183"/>
    <mergeCell ref="D184:E184"/>
    <mergeCell ref="D185:E185"/>
    <mergeCell ref="D176:E176"/>
    <mergeCell ref="D177:E177"/>
    <mergeCell ref="D178:E178"/>
    <mergeCell ref="D179:E179"/>
    <mergeCell ref="D180:E180"/>
    <mergeCell ref="D171:E171"/>
    <mergeCell ref="D172:E172"/>
    <mergeCell ref="D173:E173"/>
    <mergeCell ref="D174:E174"/>
    <mergeCell ref="D175:E175"/>
    <mergeCell ref="D166:E166"/>
    <mergeCell ref="D167:E167"/>
    <mergeCell ref="D168:E168"/>
    <mergeCell ref="D169:E169"/>
    <mergeCell ref="D170:E170"/>
    <mergeCell ref="D161:E161"/>
    <mergeCell ref="D162:E162"/>
    <mergeCell ref="D163:E163"/>
    <mergeCell ref="D164:E164"/>
    <mergeCell ref="D165:E165"/>
    <mergeCell ref="D156:E156"/>
    <mergeCell ref="D157:E157"/>
    <mergeCell ref="D158:E158"/>
    <mergeCell ref="D159:E159"/>
    <mergeCell ref="D160:E160"/>
    <mergeCell ref="D151:E151"/>
    <mergeCell ref="D152:E152"/>
    <mergeCell ref="D153:E153"/>
    <mergeCell ref="D154:E154"/>
    <mergeCell ref="D155:E155"/>
    <mergeCell ref="D146:E146"/>
    <mergeCell ref="D147:E147"/>
    <mergeCell ref="D148:E148"/>
    <mergeCell ref="D149:E149"/>
    <mergeCell ref="D150:E150"/>
    <mergeCell ref="D141:E141"/>
    <mergeCell ref="D142:E142"/>
    <mergeCell ref="D143:E143"/>
    <mergeCell ref="D144:E144"/>
    <mergeCell ref="D145:E145"/>
    <mergeCell ref="D136:E136"/>
    <mergeCell ref="D137:E137"/>
    <mergeCell ref="D138:E138"/>
    <mergeCell ref="D139:E139"/>
    <mergeCell ref="D140:E140"/>
    <mergeCell ref="D131:E131"/>
    <mergeCell ref="D132:E132"/>
    <mergeCell ref="D133:E133"/>
    <mergeCell ref="D134:E134"/>
    <mergeCell ref="D135:E135"/>
    <mergeCell ref="D126:E126"/>
    <mergeCell ref="D127:E127"/>
    <mergeCell ref="D128:E128"/>
    <mergeCell ref="D129:E129"/>
    <mergeCell ref="D130:E130"/>
    <mergeCell ref="D121:E121"/>
    <mergeCell ref="D122:E122"/>
    <mergeCell ref="D123:E123"/>
    <mergeCell ref="D124:E124"/>
    <mergeCell ref="D125:E125"/>
    <mergeCell ref="D116:E116"/>
    <mergeCell ref="D117:E117"/>
    <mergeCell ref="D118:E118"/>
    <mergeCell ref="D119:E119"/>
    <mergeCell ref="D120:E120"/>
    <mergeCell ref="D111:E111"/>
    <mergeCell ref="D112:E112"/>
    <mergeCell ref="D113:E113"/>
    <mergeCell ref="D114:E114"/>
    <mergeCell ref="D115:E115"/>
    <mergeCell ref="D106:E106"/>
    <mergeCell ref="D107:E107"/>
    <mergeCell ref="D108:E108"/>
    <mergeCell ref="D109:E109"/>
    <mergeCell ref="D110:E110"/>
    <mergeCell ref="D101:E101"/>
    <mergeCell ref="D102:E102"/>
    <mergeCell ref="D103:E103"/>
    <mergeCell ref="D104:E104"/>
    <mergeCell ref="D105:E105"/>
    <mergeCell ref="D96:E96"/>
    <mergeCell ref="D97:E97"/>
    <mergeCell ref="D98:E98"/>
    <mergeCell ref="D99:E99"/>
    <mergeCell ref="D100:E100"/>
    <mergeCell ref="D91:E91"/>
    <mergeCell ref="D92:E92"/>
    <mergeCell ref="D93:E93"/>
    <mergeCell ref="D94:E94"/>
    <mergeCell ref="D95:E95"/>
    <mergeCell ref="D86:E86"/>
    <mergeCell ref="D87:E87"/>
    <mergeCell ref="D88:E88"/>
    <mergeCell ref="D89:E89"/>
    <mergeCell ref="D90:E90"/>
    <mergeCell ref="D81:E81"/>
    <mergeCell ref="D82:E82"/>
    <mergeCell ref="D83:E83"/>
    <mergeCell ref="D84:E84"/>
    <mergeCell ref="D85:E85"/>
    <mergeCell ref="D76:E76"/>
    <mergeCell ref="D77:E77"/>
    <mergeCell ref="D78:E78"/>
    <mergeCell ref="D79:E79"/>
    <mergeCell ref="D80:E80"/>
    <mergeCell ref="D71:E71"/>
    <mergeCell ref="D72:E72"/>
    <mergeCell ref="D73:E73"/>
    <mergeCell ref="D74:E74"/>
    <mergeCell ref="D75:E75"/>
    <mergeCell ref="D66:E66"/>
    <mergeCell ref="D67:E67"/>
    <mergeCell ref="D68:E68"/>
    <mergeCell ref="D69:E69"/>
    <mergeCell ref="D70:E70"/>
    <mergeCell ref="D61:E61"/>
    <mergeCell ref="D62:E62"/>
    <mergeCell ref="D63:E63"/>
    <mergeCell ref="D64:E64"/>
    <mergeCell ref="D65:E65"/>
    <mergeCell ref="D56:E56"/>
    <mergeCell ref="D57:E57"/>
    <mergeCell ref="D58:E58"/>
    <mergeCell ref="D59:E59"/>
    <mergeCell ref="D60:E60"/>
    <mergeCell ref="D51:E51"/>
    <mergeCell ref="D52:E52"/>
    <mergeCell ref="D53:E53"/>
    <mergeCell ref="D54:E54"/>
    <mergeCell ref="D55:E55"/>
    <mergeCell ref="D47:E47"/>
    <mergeCell ref="D48:E48"/>
    <mergeCell ref="D49:E49"/>
    <mergeCell ref="D50:E50"/>
    <mergeCell ref="D41:E41"/>
    <mergeCell ref="D42:E42"/>
    <mergeCell ref="D43:E43"/>
    <mergeCell ref="D44:E44"/>
    <mergeCell ref="D45:E45"/>
    <mergeCell ref="D38:E38"/>
    <mergeCell ref="D39:E39"/>
    <mergeCell ref="D40:E40"/>
    <mergeCell ref="D31:E31"/>
    <mergeCell ref="D32:E32"/>
    <mergeCell ref="D33:E33"/>
    <mergeCell ref="D34:E34"/>
    <mergeCell ref="D35:E35"/>
    <mergeCell ref="D46:E46"/>
    <mergeCell ref="D26:E26"/>
    <mergeCell ref="D27:E27"/>
    <mergeCell ref="D28:E28"/>
    <mergeCell ref="D29:E29"/>
    <mergeCell ref="D30:E30"/>
    <mergeCell ref="A444:B444"/>
    <mergeCell ref="A443:B443"/>
    <mergeCell ref="A445:F445"/>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36:E36"/>
    <mergeCell ref="D37:E37"/>
    <mergeCell ref="D11:E11"/>
    <mergeCell ref="A1:F1"/>
    <mergeCell ref="A2:F2"/>
    <mergeCell ref="A5:F5"/>
    <mergeCell ref="A7:F7"/>
    <mergeCell ref="A8:B8"/>
    <mergeCell ref="C8:D8"/>
    <mergeCell ref="D9:E9"/>
    <mergeCell ref="D10:E10"/>
    <mergeCell ref="A6:F6"/>
    <mergeCell ref="A4:F4"/>
    <mergeCell ref="A3:F3"/>
  </mergeCells>
  <pageMargins left="0.70866141732283472" right="0.70866141732283472" top="0.74803149606299213" bottom="0.74803149606299213" header="0.31496062992125984" footer="0.31496062992125984"/>
  <pageSetup scale="68" fitToHeight="0" orientation="portrait" r:id="rId1"/>
  <rowBreaks count="6" manualBreakCount="6">
    <brk id="63" max="5" man="1"/>
    <brk id="132" max="5" man="1"/>
    <brk id="204" max="5" man="1"/>
    <brk id="277" max="5" man="1"/>
    <brk id="350" max="5" man="1"/>
    <brk id="423"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5:J208"/>
  <sheetViews>
    <sheetView showGridLines="0" tabSelected="1" view="pageBreakPreview" topLeftCell="A3" zoomScale="85" zoomScaleNormal="100" zoomScaleSheetLayoutView="85" workbookViewId="0">
      <selection activeCell="A5" sqref="A5:J5"/>
    </sheetView>
  </sheetViews>
  <sheetFormatPr baseColWidth="10" defaultRowHeight="15"/>
  <cols>
    <col min="1" max="1" width="88" style="364" customWidth="1"/>
    <col min="2" max="2" width="20.33203125" style="309" bestFit="1" customWidth="1"/>
    <col min="3" max="3" width="21.1640625" style="309" customWidth="1"/>
    <col min="4" max="4" width="22.1640625" style="309" customWidth="1"/>
    <col min="5" max="5" width="30.1640625" style="309" customWidth="1"/>
    <col min="6" max="8" width="18" style="309" customWidth="1"/>
    <col min="9" max="9" width="22.6640625" style="309" customWidth="1"/>
    <col min="10" max="13" width="12" style="360"/>
    <col min="14" max="14" width="4.1640625" style="360" customWidth="1"/>
    <col min="15" max="16384" width="12" style="360"/>
  </cols>
  <sheetData>
    <row r="5" spans="1:10" s="337" customFormat="1" ht="51.75" customHeight="1">
      <c r="A5" s="402"/>
      <c r="B5" s="402"/>
      <c r="C5" s="402"/>
      <c r="D5" s="402"/>
      <c r="E5" s="402"/>
      <c r="F5" s="402"/>
      <c r="G5" s="402"/>
      <c r="H5" s="402"/>
      <c r="I5" s="354"/>
    </row>
    <row r="6" spans="1:10" s="356" customFormat="1" ht="16.5" customHeight="1">
      <c r="A6" s="445" t="s">
        <v>48</v>
      </c>
      <c r="B6" s="445"/>
      <c r="C6" s="445"/>
      <c r="D6" s="445"/>
      <c r="E6" s="445"/>
      <c r="F6" s="445"/>
      <c r="G6" s="445"/>
      <c r="H6" s="445"/>
      <c r="I6" s="355"/>
    </row>
    <row r="7" spans="1:10" s="356" customFormat="1" ht="16.5" customHeight="1">
      <c r="A7" s="445" t="s">
        <v>7</v>
      </c>
      <c r="B7" s="445"/>
      <c r="C7" s="445"/>
      <c r="D7" s="445"/>
      <c r="E7" s="445"/>
      <c r="F7" s="445"/>
      <c r="G7" s="445"/>
      <c r="H7" s="445"/>
      <c r="I7" s="355"/>
    </row>
    <row r="8" spans="1:10" s="356" customFormat="1" ht="16.5" customHeight="1">
      <c r="A8" s="446" t="s">
        <v>209</v>
      </c>
      <c r="B8" s="446"/>
      <c r="C8" s="446"/>
      <c r="D8" s="446"/>
      <c r="E8" s="446"/>
      <c r="F8" s="446"/>
      <c r="G8" s="446"/>
      <c r="H8" s="446"/>
      <c r="I8" s="357"/>
    </row>
    <row r="9" spans="1:10" s="356" customFormat="1" ht="16.5" customHeight="1">
      <c r="A9" s="447" t="s">
        <v>214</v>
      </c>
      <c r="B9" s="447"/>
      <c r="C9" s="447"/>
      <c r="D9" s="447"/>
      <c r="E9" s="447"/>
      <c r="F9" s="447"/>
      <c r="G9" s="447"/>
      <c r="H9" s="447"/>
      <c r="I9" s="355"/>
    </row>
    <row r="10" spans="1:10" s="337" customFormat="1" ht="16.5" customHeight="1">
      <c r="A10" s="448" t="s">
        <v>659</v>
      </c>
      <c r="B10" s="448"/>
      <c r="C10" s="448"/>
      <c r="D10" s="448"/>
      <c r="E10" s="448"/>
      <c r="F10" s="448"/>
      <c r="G10" s="448"/>
      <c r="H10" s="448"/>
      <c r="I10" s="358"/>
      <c r="J10" s="359"/>
    </row>
    <row r="11" spans="1:10" s="337" customFormat="1" ht="16.149999999999999" customHeight="1">
      <c r="A11" s="441" t="s">
        <v>501</v>
      </c>
      <c r="B11" s="441"/>
      <c r="C11" s="441"/>
      <c r="D11" s="441"/>
      <c r="E11" s="441"/>
      <c r="F11" s="441"/>
      <c r="G11" s="441"/>
      <c r="H11" s="441"/>
      <c r="I11" s="359"/>
      <c r="J11" s="359"/>
    </row>
    <row r="12" spans="1:10" s="337" customFormat="1" ht="17.25" customHeight="1">
      <c r="A12" s="442" t="s">
        <v>255</v>
      </c>
      <c r="B12" s="443"/>
      <c r="C12" s="443"/>
      <c r="F12" s="307"/>
      <c r="G12" s="290" t="s">
        <v>0</v>
      </c>
      <c r="H12" s="310" t="s">
        <v>502</v>
      </c>
    </row>
    <row r="13" spans="1:10" s="337" customFormat="1">
      <c r="A13" s="308"/>
      <c r="B13" s="306"/>
      <c r="C13" s="306"/>
      <c r="D13" s="290"/>
      <c r="E13" s="291"/>
      <c r="F13" s="444" t="s">
        <v>219</v>
      </c>
      <c r="G13" s="444"/>
      <c r="H13" s="444"/>
    </row>
    <row r="14" spans="1:10" ht="39" customHeight="1">
      <c r="A14" s="329" t="s">
        <v>243</v>
      </c>
      <c r="B14" s="328" t="s">
        <v>244</v>
      </c>
      <c r="C14" s="328" t="s">
        <v>45</v>
      </c>
      <c r="D14" s="329" t="s">
        <v>245</v>
      </c>
      <c r="E14" s="329" t="s">
        <v>154</v>
      </c>
      <c r="F14" s="329" t="s">
        <v>220</v>
      </c>
      <c r="G14" s="329" t="s">
        <v>221</v>
      </c>
      <c r="H14" s="329" t="s">
        <v>222</v>
      </c>
    </row>
    <row r="15" spans="1:10">
      <c r="A15" s="449" t="s">
        <v>309</v>
      </c>
      <c r="B15" s="449" t="s">
        <v>457</v>
      </c>
      <c r="C15" s="353" t="s">
        <v>341</v>
      </c>
      <c r="D15" s="377">
        <v>59</v>
      </c>
      <c r="E15" s="455">
        <f>SUM(D15:D17)</f>
        <v>252</v>
      </c>
      <c r="F15" s="449">
        <v>3</v>
      </c>
      <c r="G15" s="449">
        <v>2</v>
      </c>
      <c r="H15" s="449">
        <f>G15*F15</f>
        <v>6</v>
      </c>
    </row>
    <row r="16" spans="1:10">
      <c r="A16" s="450"/>
      <c r="B16" s="450"/>
      <c r="C16" s="353" t="s">
        <v>310</v>
      </c>
      <c r="D16" s="377">
        <v>119</v>
      </c>
      <c r="E16" s="450"/>
      <c r="F16" s="450"/>
      <c r="G16" s="450"/>
      <c r="H16" s="450"/>
    </row>
    <row r="17" spans="1:8">
      <c r="A17" s="450"/>
      <c r="B17" s="450"/>
      <c r="C17" s="353" t="s">
        <v>326</v>
      </c>
      <c r="D17" s="377">
        <v>74</v>
      </c>
      <c r="E17" s="450"/>
      <c r="F17" s="450"/>
      <c r="G17" s="450"/>
      <c r="H17" s="450"/>
    </row>
    <row r="18" spans="1:8">
      <c r="A18" s="376" t="s">
        <v>233</v>
      </c>
      <c r="B18" s="376" t="s">
        <v>458</v>
      </c>
      <c r="C18" s="353" t="s">
        <v>282</v>
      </c>
      <c r="D18" s="377">
        <v>28</v>
      </c>
      <c r="E18" s="378">
        <f>SUM(D18)</f>
        <v>28</v>
      </c>
      <c r="F18" s="376">
        <v>1</v>
      </c>
      <c r="G18" s="376">
        <v>2</v>
      </c>
      <c r="H18" s="376">
        <v>2</v>
      </c>
    </row>
    <row r="19" spans="1:8">
      <c r="A19" s="449" t="s">
        <v>31</v>
      </c>
      <c r="B19" s="449" t="s">
        <v>459</v>
      </c>
      <c r="C19" s="353" t="s">
        <v>266</v>
      </c>
      <c r="D19" s="377">
        <v>43</v>
      </c>
      <c r="E19" s="455">
        <f>SUM(D19:D25)</f>
        <v>303</v>
      </c>
      <c r="F19" s="449">
        <v>7</v>
      </c>
      <c r="G19" s="449">
        <v>2</v>
      </c>
      <c r="H19" s="449">
        <v>14</v>
      </c>
    </row>
    <row r="20" spans="1:8">
      <c r="A20" s="450"/>
      <c r="B20" s="450"/>
      <c r="C20" s="353" t="s">
        <v>265</v>
      </c>
      <c r="D20" s="377">
        <v>54</v>
      </c>
      <c r="E20" s="450"/>
      <c r="F20" s="450"/>
      <c r="G20" s="450"/>
      <c r="H20" s="450"/>
    </row>
    <row r="21" spans="1:8">
      <c r="A21" s="450"/>
      <c r="B21" s="450"/>
      <c r="C21" s="353" t="s">
        <v>268</v>
      </c>
      <c r="D21" s="377">
        <v>49</v>
      </c>
      <c r="E21" s="450"/>
      <c r="F21" s="450"/>
      <c r="G21" s="450"/>
      <c r="H21" s="450"/>
    </row>
    <row r="22" spans="1:8">
      <c r="A22" s="450"/>
      <c r="B22" s="450"/>
      <c r="C22" s="353" t="s">
        <v>269</v>
      </c>
      <c r="D22" s="377">
        <v>34</v>
      </c>
      <c r="E22" s="450"/>
      <c r="F22" s="450"/>
      <c r="G22" s="450"/>
      <c r="H22" s="450"/>
    </row>
    <row r="23" spans="1:8">
      <c r="A23" s="450"/>
      <c r="B23" s="450"/>
      <c r="C23" s="353" t="s">
        <v>267</v>
      </c>
      <c r="D23" s="377">
        <v>57</v>
      </c>
      <c r="E23" s="450"/>
      <c r="F23" s="450"/>
      <c r="G23" s="450"/>
      <c r="H23" s="450"/>
    </row>
    <row r="24" spans="1:8">
      <c r="A24" s="450"/>
      <c r="B24" s="450"/>
      <c r="C24" s="353" t="s">
        <v>257</v>
      </c>
      <c r="D24" s="377">
        <v>29</v>
      </c>
      <c r="E24" s="450"/>
      <c r="F24" s="450"/>
      <c r="G24" s="450"/>
      <c r="H24" s="450"/>
    </row>
    <row r="25" spans="1:8">
      <c r="A25" s="450"/>
      <c r="B25" s="450"/>
      <c r="C25" s="353" t="s">
        <v>256</v>
      </c>
      <c r="D25" s="377">
        <v>37</v>
      </c>
      <c r="E25" s="450"/>
      <c r="F25" s="450"/>
      <c r="G25" s="450"/>
      <c r="H25" s="450"/>
    </row>
    <row r="26" spans="1:8">
      <c r="A26" s="376" t="s">
        <v>377</v>
      </c>
      <c r="B26" s="376" t="s">
        <v>460</v>
      </c>
      <c r="C26" s="353" t="s">
        <v>378</v>
      </c>
      <c r="D26" s="377">
        <v>28</v>
      </c>
      <c r="E26" s="378">
        <f>SUM(D26)</f>
        <v>28</v>
      </c>
      <c r="F26" s="376">
        <v>1</v>
      </c>
      <c r="G26" s="376">
        <v>2</v>
      </c>
      <c r="H26" s="376">
        <v>2</v>
      </c>
    </row>
    <row r="27" spans="1:8">
      <c r="A27" s="376" t="s">
        <v>242</v>
      </c>
      <c r="B27" s="376" t="s">
        <v>461</v>
      </c>
      <c r="C27" s="353" t="s">
        <v>302</v>
      </c>
      <c r="D27" s="377">
        <v>23</v>
      </c>
      <c r="E27" s="378">
        <f t="shared" ref="E27:E28" si="0">SUM(D27)</f>
        <v>23</v>
      </c>
      <c r="F27" s="376">
        <v>1</v>
      </c>
      <c r="G27" s="376">
        <v>39</v>
      </c>
      <c r="H27" s="376">
        <v>39</v>
      </c>
    </row>
    <row r="28" spans="1:8">
      <c r="A28" s="376" t="s">
        <v>362</v>
      </c>
      <c r="B28" s="376" t="s">
        <v>462</v>
      </c>
      <c r="C28" s="353" t="s">
        <v>363</v>
      </c>
      <c r="D28" s="377">
        <v>33</v>
      </c>
      <c r="E28" s="378">
        <f t="shared" si="0"/>
        <v>33</v>
      </c>
      <c r="F28" s="376">
        <v>1</v>
      </c>
      <c r="G28" s="376">
        <v>15</v>
      </c>
      <c r="H28" s="376">
        <v>15</v>
      </c>
    </row>
    <row r="29" spans="1:8">
      <c r="A29" s="449" t="s">
        <v>330</v>
      </c>
      <c r="B29" s="449" t="s">
        <v>463</v>
      </c>
      <c r="C29" s="353" t="s">
        <v>331</v>
      </c>
      <c r="D29" s="377">
        <v>36</v>
      </c>
      <c r="E29" s="455">
        <f>SUM(D29:D32)</f>
        <v>124</v>
      </c>
      <c r="F29" s="449">
        <v>4</v>
      </c>
      <c r="G29" s="449">
        <v>15</v>
      </c>
      <c r="H29" s="449">
        <v>60</v>
      </c>
    </row>
    <row r="30" spans="1:8">
      <c r="A30" s="450"/>
      <c r="B30" s="450"/>
      <c r="C30" s="353" t="s">
        <v>347</v>
      </c>
      <c r="D30" s="377">
        <v>34</v>
      </c>
      <c r="E30" s="450"/>
      <c r="F30" s="450"/>
      <c r="G30" s="450"/>
      <c r="H30" s="450"/>
    </row>
    <row r="31" spans="1:8">
      <c r="A31" s="450"/>
      <c r="B31" s="450"/>
      <c r="C31" s="353" t="s">
        <v>356</v>
      </c>
      <c r="D31" s="377">
        <v>28</v>
      </c>
      <c r="E31" s="450"/>
      <c r="F31" s="450"/>
      <c r="G31" s="450"/>
      <c r="H31" s="450"/>
    </row>
    <row r="32" spans="1:8">
      <c r="A32" s="450"/>
      <c r="B32" s="450"/>
      <c r="C32" s="353" t="s">
        <v>368</v>
      </c>
      <c r="D32" s="377">
        <v>26</v>
      </c>
      <c r="E32" s="450"/>
      <c r="F32" s="450"/>
      <c r="G32" s="450"/>
      <c r="H32" s="450"/>
    </row>
    <row r="33" spans="1:8">
      <c r="A33" s="449" t="s">
        <v>156</v>
      </c>
      <c r="B33" s="449" t="s">
        <v>464</v>
      </c>
      <c r="C33" s="353" t="s">
        <v>320</v>
      </c>
      <c r="D33" s="377">
        <v>39</v>
      </c>
      <c r="E33" s="455">
        <f>SUM(D33:D37)</f>
        <v>153</v>
      </c>
      <c r="F33" s="449">
        <v>5</v>
      </c>
      <c r="G33" s="449">
        <v>15</v>
      </c>
      <c r="H33" s="449">
        <v>75</v>
      </c>
    </row>
    <row r="34" spans="1:8">
      <c r="A34" s="450"/>
      <c r="B34" s="450"/>
      <c r="C34" s="353" t="s">
        <v>344</v>
      </c>
      <c r="D34" s="377">
        <v>35</v>
      </c>
      <c r="E34" s="450"/>
      <c r="F34" s="450"/>
      <c r="G34" s="450"/>
      <c r="H34" s="450"/>
    </row>
    <row r="35" spans="1:8">
      <c r="A35" s="450"/>
      <c r="B35" s="450"/>
      <c r="C35" s="353" t="s">
        <v>355</v>
      </c>
      <c r="D35" s="377">
        <v>35</v>
      </c>
      <c r="E35" s="450"/>
      <c r="F35" s="450"/>
      <c r="G35" s="450"/>
      <c r="H35" s="450"/>
    </row>
    <row r="36" spans="1:8">
      <c r="A36" s="450"/>
      <c r="B36" s="450"/>
      <c r="C36" s="353" t="s">
        <v>375</v>
      </c>
      <c r="D36" s="377">
        <v>19</v>
      </c>
      <c r="E36" s="450"/>
      <c r="F36" s="450"/>
      <c r="G36" s="450"/>
      <c r="H36" s="450"/>
    </row>
    <row r="37" spans="1:8">
      <c r="A37" s="450"/>
      <c r="B37" s="450"/>
      <c r="C37" s="353" t="s">
        <v>453</v>
      </c>
      <c r="D37" s="377">
        <v>25</v>
      </c>
      <c r="E37" s="450"/>
      <c r="F37" s="450"/>
      <c r="G37" s="450"/>
      <c r="H37" s="450"/>
    </row>
    <row r="38" spans="1:8">
      <c r="A38" s="449" t="s">
        <v>336</v>
      </c>
      <c r="B38" s="449" t="s">
        <v>465</v>
      </c>
      <c r="C38" s="353" t="s">
        <v>337</v>
      </c>
      <c r="D38" s="377">
        <v>21</v>
      </c>
      <c r="E38" s="455">
        <f>SUM(D38:D40)</f>
        <v>79</v>
      </c>
      <c r="F38" s="449">
        <v>3</v>
      </c>
      <c r="G38" s="449">
        <v>15</v>
      </c>
      <c r="H38" s="449">
        <v>45</v>
      </c>
    </row>
    <row r="39" spans="1:8">
      <c r="A39" s="450"/>
      <c r="B39" s="450"/>
      <c r="C39" s="353" t="s">
        <v>357</v>
      </c>
      <c r="D39" s="377">
        <v>33</v>
      </c>
      <c r="E39" s="450"/>
      <c r="F39" s="450"/>
      <c r="G39" s="450"/>
      <c r="H39" s="450"/>
    </row>
    <row r="40" spans="1:8">
      <c r="A40" s="450"/>
      <c r="B40" s="450"/>
      <c r="C40" s="353" t="s">
        <v>383</v>
      </c>
      <c r="D40" s="377">
        <v>25</v>
      </c>
      <c r="E40" s="450"/>
      <c r="F40" s="450"/>
      <c r="G40" s="450"/>
      <c r="H40" s="450"/>
    </row>
    <row r="41" spans="1:8" ht="32.25" customHeight="1">
      <c r="A41" s="376" t="s">
        <v>433</v>
      </c>
      <c r="B41" s="376" t="s">
        <v>466</v>
      </c>
      <c r="C41" s="353" t="s">
        <v>300</v>
      </c>
      <c r="D41" s="379">
        <v>35</v>
      </c>
      <c r="E41" s="378">
        <f>SUM(D41)</f>
        <v>35</v>
      </c>
      <c r="F41" s="376">
        <v>1</v>
      </c>
      <c r="G41" s="376">
        <v>30</v>
      </c>
      <c r="H41" s="376">
        <v>30</v>
      </c>
    </row>
    <row r="42" spans="1:8">
      <c r="A42" s="449" t="s">
        <v>32</v>
      </c>
      <c r="B42" s="449" t="s">
        <v>467</v>
      </c>
      <c r="C42" s="353" t="s">
        <v>275</v>
      </c>
      <c r="D42" s="377">
        <v>30</v>
      </c>
      <c r="E42" s="455">
        <f>SUM(D42:D46)</f>
        <v>149</v>
      </c>
      <c r="F42" s="449">
        <v>5</v>
      </c>
      <c r="G42" s="449">
        <v>18</v>
      </c>
      <c r="H42" s="449">
        <f>G42*F42</f>
        <v>90</v>
      </c>
    </row>
    <row r="43" spans="1:8">
      <c r="A43" s="450"/>
      <c r="B43" s="450"/>
      <c r="C43" s="353" t="s">
        <v>280</v>
      </c>
      <c r="D43" s="377">
        <v>35</v>
      </c>
      <c r="E43" s="450"/>
      <c r="F43" s="450"/>
      <c r="G43" s="450"/>
      <c r="H43" s="450"/>
    </row>
    <row r="44" spans="1:8">
      <c r="A44" s="450"/>
      <c r="B44" s="450"/>
      <c r="C44" s="353" t="s">
        <v>380</v>
      </c>
      <c r="D44" s="377">
        <v>20</v>
      </c>
      <c r="E44" s="450"/>
      <c r="F44" s="450"/>
      <c r="G44" s="450"/>
      <c r="H44" s="450"/>
    </row>
    <row r="45" spans="1:8">
      <c r="A45" s="450"/>
      <c r="B45" s="450"/>
      <c r="C45" s="353" t="s">
        <v>404</v>
      </c>
      <c r="D45" s="377">
        <v>35</v>
      </c>
      <c r="E45" s="450"/>
      <c r="F45" s="450"/>
      <c r="G45" s="450"/>
      <c r="H45" s="450"/>
    </row>
    <row r="46" spans="1:8">
      <c r="A46" s="450"/>
      <c r="B46" s="450"/>
      <c r="C46" s="353" t="s">
        <v>447</v>
      </c>
      <c r="D46" s="377">
        <v>29</v>
      </c>
      <c r="E46" s="450"/>
      <c r="F46" s="450"/>
      <c r="G46" s="450"/>
      <c r="H46" s="450"/>
    </row>
    <row r="47" spans="1:8">
      <c r="A47" s="449" t="s">
        <v>234</v>
      </c>
      <c r="B47" s="449" t="s">
        <v>468</v>
      </c>
      <c r="C47" s="353" t="s">
        <v>283</v>
      </c>
      <c r="D47" s="377">
        <v>36</v>
      </c>
      <c r="E47" s="455">
        <f>SUM(D47:D50)</f>
        <v>112</v>
      </c>
      <c r="F47" s="449">
        <v>4</v>
      </c>
      <c r="G47" s="449">
        <v>15</v>
      </c>
      <c r="H47" s="449">
        <v>60</v>
      </c>
    </row>
    <row r="48" spans="1:8">
      <c r="A48" s="450"/>
      <c r="B48" s="450"/>
      <c r="C48" s="353" t="s">
        <v>372</v>
      </c>
      <c r="D48" s="377">
        <v>34</v>
      </c>
      <c r="E48" s="450"/>
      <c r="F48" s="450"/>
      <c r="G48" s="450"/>
      <c r="H48" s="450"/>
    </row>
    <row r="49" spans="1:8">
      <c r="A49" s="450"/>
      <c r="B49" s="450"/>
      <c r="C49" s="353" t="s">
        <v>389</v>
      </c>
      <c r="D49" s="377">
        <v>14</v>
      </c>
      <c r="E49" s="450"/>
      <c r="F49" s="450"/>
      <c r="G49" s="450"/>
      <c r="H49" s="450"/>
    </row>
    <row r="50" spans="1:8">
      <c r="A50" s="450"/>
      <c r="B50" s="450"/>
      <c r="C50" s="353" t="s">
        <v>434</v>
      </c>
      <c r="D50" s="377">
        <v>28</v>
      </c>
      <c r="E50" s="450"/>
      <c r="F50" s="450"/>
      <c r="G50" s="450"/>
      <c r="H50" s="450"/>
    </row>
    <row r="51" spans="1:8">
      <c r="A51" s="449" t="s">
        <v>235</v>
      </c>
      <c r="B51" s="449" t="s">
        <v>469</v>
      </c>
      <c r="C51" s="353" t="s">
        <v>276</v>
      </c>
      <c r="D51" s="377">
        <v>20</v>
      </c>
      <c r="E51" s="455">
        <f>SUM(D51:D56)</f>
        <v>181</v>
      </c>
      <c r="F51" s="449">
        <v>6</v>
      </c>
      <c r="G51" s="449">
        <v>20</v>
      </c>
      <c r="H51" s="449">
        <v>120</v>
      </c>
    </row>
    <row r="52" spans="1:8">
      <c r="A52" s="450"/>
      <c r="B52" s="450"/>
      <c r="C52" s="353" t="s">
        <v>274</v>
      </c>
      <c r="D52" s="377">
        <v>34</v>
      </c>
      <c r="E52" s="450"/>
      <c r="F52" s="450"/>
      <c r="G52" s="450"/>
      <c r="H52" s="450"/>
    </row>
    <row r="53" spans="1:8">
      <c r="A53" s="450"/>
      <c r="B53" s="450"/>
      <c r="C53" s="353" t="s">
        <v>281</v>
      </c>
      <c r="D53" s="377">
        <v>34</v>
      </c>
      <c r="E53" s="450"/>
      <c r="F53" s="450"/>
      <c r="G53" s="450"/>
      <c r="H53" s="450"/>
    </row>
    <row r="54" spans="1:8">
      <c r="A54" s="450"/>
      <c r="B54" s="450"/>
      <c r="C54" s="353" t="s">
        <v>284</v>
      </c>
      <c r="D54" s="377">
        <v>33</v>
      </c>
      <c r="E54" s="450"/>
      <c r="F54" s="450"/>
      <c r="G54" s="450"/>
      <c r="H54" s="450"/>
    </row>
    <row r="55" spans="1:8">
      <c r="A55" s="450"/>
      <c r="B55" s="450"/>
      <c r="C55" s="353" t="s">
        <v>298</v>
      </c>
      <c r="D55" s="377">
        <v>31</v>
      </c>
      <c r="E55" s="450"/>
      <c r="F55" s="450"/>
      <c r="G55" s="450"/>
      <c r="H55" s="450"/>
    </row>
    <row r="56" spans="1:8">
      <c r="A56" s="450"/>
      <c r="B56" s="450"/>
      <c r="C56" s="353" t="s">
        <v>430</v>
      </c>
      <c r="D56" s="377">
        <v>29</v>
      </c>
      <c r="E56" s="450"/>
      <c r="F56" s="450"/>
      <c r="G56" s="450"/>
      <c r="H56" s="450"/>
    </row>
    <row r="57" spans="1:8">
      <c r="A57" s="376" t="s">
        <v>241</v>
      </c>
      <c r="B57" s="376" t="s">
        <v>470</v>
      </c>
      <c r="C57" s="353" t="s">
        <v>358</v>
      </c>
      <c r="D57" s="377">
        <v>18</v>
      </c>
      <c r="E57" s="378">
        <f>SUM(D57)</f>
        <v>18</v>
      </c>
      <c r="F57" s="376">
        <v>1</v>
      </c>
      <c r="G57" s="376">
        <v>30</v>
      </c>
      <c r="H57" s="376">
        <v>30</v>
      </c>
    </row>
    <row r="58" spans="1:8">
      <c r="A58" s="449" t="s">
        <v>207</v>
      </c>
      <c r="B58" s="449" t="s">
        <v>471</v>
      </c>
      <c r="C58" s="353" t="s">
        <v>299</v>
      </c>
      <c r="D58" s="377">
        <v>35</v>
      </c>
      <c r="E58" s="455">
        <f>SUM(D58:D59)</f>
        <v>53</v>
      </c>
      <c r="F58" s="449">
        <v>2</v>
      </c>
      <c r="G58" s="449">
        <v>30</v>
      </c>
      <c r="H58" s="449">
        <v>60</v>
      </c>
    </row>
    <row r="59" spans="1:8">
      <c r="A59" s="450"/>
      <c r="B59" s="450"/>
      <c r="C59" s="353" t="s">
        <v>350</v>
      </c>
      <c r="D59" s="377">
        <v>18</v>
      </c>
      <c r="E59" s="450"/>
      <c r="F59" s="450"/>
      <c r="G59" s="450"/>
      <c r="H59" s="450"/>
    </row>
    <row r="60" spans="1:8">
      <c r="A60" s="449" t="s">
        <v>33</v>
      </c>
      <c r="B60" s="449" t="s">
        <v>472</v>
      </c>
      <c r="C60" s="353" t="s">
        <v>321</v>
      </c>
      <c r="D60" s="377">
        <v>29</v>
      </c>
      <c r="E60" s="455">
        <f>SUM(D60:D64)</f>
        <v>133</v>
      </c>
      <c r="F60" s="449">
        <v>5</v>
      </c>
      <c r="G60" s="449">
        <v>25</v>
      </c>
      <c r="H60" s="449">
        <f>G60*F60</f>
        <v>125</v>
      </c>
    </row>
    <row r="61" spans="1:8">
      <c r="A61" s="450"/>
      <c r="B61" s="450"/>
      <c r="C61" s="353" t="s">
        <v>294</v>
      </c>
      <c r="D61" s="377">
        <v>10</v>
      </c>
      <c r="E61" s="450"/>
      <c r="F61" s="450"/>
      <c r="G61" s="450"/>
      <c r="H61" s="450"/>
    </row>
    <row r="62" spans="1:8">
      <c r="A62" s="450"/>
      <c r="B62" s="450"/>
      <c r="C62" s="353" t="s">
        <v>390</v>
      </c>
      <c r="D62" s="377">
        <v>30</v>
      </c>
      <c r="E62" s="450"/>
      <c r="F62" s="450"/>
      <c r="G62" s="450"/>
      <c r="H62" s="450"/>
    </row>
    <row r="63" spans="1:8">
      <c r="A63" s="450"/>
      <c r="B63" s="450"/>
      <c r="C63" s="353" t="s">
        <v>419</v>
      </c>
      <c r="D63" s="377">
        <v>29</v>
      </c>
      <c r="E63" s="450"/>
      <c r="F63" s="450"/>
      <c r="G63" s="450"/>
      <c r="H63" s="450"/>
    </row>
    <row r="64" spans="1:8">
      <c r="A64" s="450"/>
      <c r="B64" s="450"/>
      <c r="C64" s="353" t="s">
        <v>444</v>
      </c>
      <c r="D64" s="377">
        <v>35</v>
      </c>
      <c r="E64" s="450"/>
      <c r="F64" s="450"/>
      <c r="G64" s="450"/>
      <c r="H64" s="450"/>
    </row>
    <row r="65" spans="1:8" ht="24.75" customHeight="1">
      <c r="A65" s="376" t="s">
        <v>239</v>
      </c>
      <c r="B65" s="376" t="s">
        <v>473</v>
      </c>
      <c r="C65" s="353" t="s">
        <v>293</v>
      </c>
      <c r="D65" s="377">
        <v>18</v>
      </c>
      <c r="E65" s="378">
        <f>SUM(D65)</f>
        <v>18</v>
      </c>
      <c r="F65" s="376">
        <v>1</v>
      </c>
      <c r="G65" s="376">
        <v>15</v>
      </c>
      <c r="H65" s="376">
        <v>15</v>
      </c>
    </row>
    <row r="66" spans="1:8">
      <c r="A66" s="449" t="s">
        <v>34</v>
      </c>
      <c r="B66" s="449" t="s">
        <v>474</v>
      </c>
      <c r="C66" s="353" t="s">
        <v>258</v>
      </c>
      <c r="D66" s="377">
        <v>36</v>
      </c>
      <c r="E66" s="455">
        <f>SUM(D66:D93)</f>
        <v>772</v>
      </c>
      <c r="F66" s="449">
        <v>28</v>
      </c>
      <c r="G66" s="449">
        <v>110</v>
      </c>
      <c r="H66" s="449">
        <f>G66*F66</f>
        <v>3080</v>
      </c>
    </row>
    <row r="67" spans="1:8">
      <c r="A67" s="450"/>
      <c r="B67" s="450"/>
      <c r="C67" s="353" t="s">
        <v>264</v>
      </c>
      <c r="D67" s="377">
        <v>25</v>
      </c>
      <c r="E67" s="450"/>
      <c r="F67" s="450"/>
      <c r="G67" s="450"/>
      <c r="H67" s="450"/>
    </row>
    <row r="68" spans="1:8">
      <c r="A68" s="450"/>
      <c r="B68" s="450"/>
      <c r="C68" s="353" t="s">
        <v>313</v>
      </c>
      <c r="D68" s="377">
        <v>45</v>
      </c>
      <c r="E68" s="450"/>
      <c r="F68" s="450"/>
      <c r="G68" s="450"/>
      <c r="H68" s="450"/>
    </row>
    <row r="69" spans="1:8">
      <c r="A69" s="450"/>
      <c r="B69" s="450"/>
      <c r="C69" s="353" t="s">
        <v>311</v>
      </c>
      <c r="D69" s="377">
        <v>27</v>
      </c>
      <c r="E69" s="450"/>
      <c r="F69" s="450"/>
      <c r="G69" s="450"/>
      <c r="H69" s="450"/>
    </row>
    <row r="70" spans="1:8">
      <c r="A70" s="450"/>
      <c r="B70" s="450"/>
      <c r="C70" s="353" t="s">
        <v>343</v>
      </c>
      <c r="D70" s="377">
        <v>31</v>
      </c>
      <c r="E70" s="450"/>
      <c r="F70" s="450"/>
      <c r="G70" s="450"/>
      <c r="H70" s="450"/>
    </row>
    <row r="71" spans="1:8">
      <c r="A71" s="450"/>
      <c r="B71" s="450"/>
      <c r="C71" s="353" t="s">
        <v>349</v>
      </c>
      <c r="D71" s="377">
        <v>41</v>
      </c>
      <c r="E71" s="450"/>
      <c r="F71" s="450"/>
      <c r="G71" s="450"/>
      <c r="H71" s="450"/>
    </row>
    <row r="72" spans="1:8">
      <c r="A72" s="450"/>
      <c r="B72" s="450"/>
      <c r="C72" s="353" t="s">
        <v>369</v>
      </c>
      <c r="D72" s="377">
        <v>28</v>
      </c>
      <c r="E72" s="450"/>
      <c r="F72" s="450"/>
      <c r="G72" s="450"/>
      <c r="H72" s="450"/>
    </row>
    <row r="73" spans="1:8">
      <c r="A73" s="450"/>
      <c r="B73" s="450"/>
      <c r="C73" s="353" t="s">
        <v>327</v>
      </c>
      <c r="D73" s="377">
        <v>29</v>
      </c>
      <c r="E73" s="450"/>
      <c r="F73" s="450"/>
      <c r="G73" s="450"/>
      <c r="H73" s="450"/>
    </row>
    <row r="74" spans="1:8">
      <c r="A74" s="450"/>
      <c r="B74" s="450"/>
      <c r="C74" s="353" t="s">
        <v>352</v>
      </c>
      <c r="D74" s="377">
        <v>33</v>
      </c>
      <c r="E74" s="450"/>
      <c r="F74" s="450"/>
      <c r="G74" s="450"/>
      <c r="H74" s="450"/>
    </row>
    <row r="75" spans="1:8">
      <c r="A75" s="450"/>
      <c r="B75" s="450"/>
      <c r="C75" s="353" t="s">
        <v>366</v>
      </c>
      <c r="D75" s="377">
        <v>27</v>
      </c>
      <c r="E75" s="450"/>
      <c r="F75" s="450"/>
      <c r="G75" s="450"/>
      <c r="H75" s="450"/>
    </row>
    <row r="76" spans="1:8">
      <c r="A76" s="450"/>
      <c r="B76" s="450"/>
      <c r="C76" s="353" t="s">
        <v>387</v>
      </c>
      <c r="D76" s="377">
        <v>31</v>
      </c>
      <c r="E76" s="450"/>
      <c r="F76" s="450"/>
      <c r="G76" s="450"/>
      <c r="H76" s="450"/>
    </row>
    <row r="77" spans="1:8">
      <c r="A77" s="450"/>
      <c r="B77" s="450"/>
      <c r="C77" s="353" t="s">
        <v>379</v>
      </c>
      <c r="D77" s="377">
        <v>25</v>
      </c>
      <c r="E77" s="450"/>
      <c r="F77" s="450"/>
      <c r="G77" s="450"/>
      <c r="H77" s="450"/>
    </row>
    <row r="78" spans="1:8">
      <c r="A78" s="450"/>
      <c r="B78" s="450"/>
      <c r="C78" s="353" t="s">
        <v>392</v>
      </c>
      <c r="D78" s="377">
        <v>23</v>
      </c>
      <c r="E78" s="450"/>
      <c r="F78" s="450"/>
      <c r="G78" s="450"/>
      <c r="H78" s="450"/>
    </row>
    <row r="79" spans="1:8">
      <c r="A79" s="450"/>
      <c r="B79" s="450"/>
      <c r="C79" s="353" t="s">
        <v>391</v>
      </c>
      <c r="D79" s="377">
        <v>21</v>
      </c>
      <c r="E79" s="450"/>
      <c r="F79" s="450"/>
      <c r="G79" s="450"/>
      <c r="H79" s="450"/>
    </row>
    <row r="80" spans="1:8">
      <c r="A80" s="450"/>
      <c r="B80" s="450"/>
      <c r="C80" s="353" t="s">
        <v>406</v>
      </c>
      <c r="D80" s="377">
        <v>21</v>
      </c>
      <c r="E80" s="450"/>
      <c r="F80" s="450"/>
      <c r="G80" s="450"/>
      <c r="H80" s="450"/>
    </row>
    <row r="81" spans="1:8">
      <c r="A81" s="450"/>
      <c r="B81" s="450"/>
      <c r="C81" s="353" t="s">
        <v>397</v>
      </c>
      <c r="D81" s="377">
        <v>25</v>
      </c>
      <c r="E81" s="450"/>
      <c r="F81" s="450"/>
      <c r="G81" s="450"/>
      <c r="H81" s="450"/>
    </row>
    <row r="82" spans="1:8">
      <c r="A82" s="450"/>
      <c r="B82" s="450"/>
      <c r="C82" s="353" t="s">
        <v>403</v>
      </c>
      <c r="D82" s="377">
        <v>34</v>
      </c>
      <c r="E82" s="450"/>
      <c r="F82" s="450"/>
      <c r="G82" s="450"/>
      <c r="H82" s="450"/>
    </row>
    <row r="83" spans="1:8">
      <c r="A83" s="450"/>
      <c r="B83" s="450"/>
      <c r="C83" s="353" t="s">
        <v>410</v>
      </c>
      <c r="D83" s="377">
        <v>37</v>
      </c>
      <c r="E83" s="450"/>
      <c r="F83" s="450"/>
      <c r="G83" s="450"/>
      <c r="H83" s="450"/>
    </row>
    <row r="84" spans="1:8">
      <c r="A84" s="450"/>
      <c r="B84" s="450"/>
      <c r="C84" s="353" t="s">
        <v>418</v>
      </c>
      <c r="D84" s="377">
        <v>12</v>
      </c>
      <c r="E84" s="450"/>
      <c r="F84" s="450"/>
      <c r="G84" s="450"/>
      <c r="H84" s="450"/>
    </row>
    <row r="85" spans="1:8">
      <c r="A85" s="450"/>
      <c r="B85" s="450"/>
      <c r="C85" s="353" t="s">
        <v>421</v>
      </c>
      <c r="D85" s="377">
        <v>34</v>
      </c>
      <c r="E85" s="450"/>
      <c r="F85" s="450"/>
      <c r="G85" s="450"/>
      <c r="H85" s="450"/>
    </row>
    <row r="86" spans="1:8">
      <c r="A86" s="450"/>
      <c r="B86" s="450"/>
      <c r="C86" s="353" t="s">
        <v>429</v>
      </c>
      <c r="D86" s="377">
        <v>17</v>
      </c>
      <c r="E86" s="450"/>
      <c r="F86" s="450"/>
      <c r="G86" s="450"/>
      <c r="H86" s="450"/>
    </row>
    <row r="87" spans="1:8">
      <c r="A87" s="450"/>
      <c r="B87" s="450"/>
      <c r="C87" s="353" t="s">
        <v>417</v>
      </c>
      <c r="D87" s="377">
        <v>23</v>
      </c>
      <c r="E87" s="450"/>
      <c r="F87" s="450"/>
      <c r="G87" s="450"/>
      <c r="H87" s="450"/>
    </row>
    <row r="88" spans="1:8">
      <c r="A88" s="450"/>
      <c r="B88" s="450"/>
      <c r="C88" s="353" t="s">
        <v>416</v>
      </c>
      <c r="D88" s="377">
        <v>26</v>
      </c>
      <c r="E88" s="450"/>
      <c r="F88" s="450"/>
      <c r="G88" s="450"/>
      <c r="H88" s="450"/>
    </row>
    <row r="89" spans="1:8">
      <c r="A89" s="450"/>
      <c r="B89" s="450"/>
      <c r="C89" s="353" t="s">
        <v>438</v>
      </c>
      <c r="D89" s="377">
        <v>32</v>
      </c>
      <c r="E89" s="450"/>
      <c r="F89" s="450"/>
      <c r="G89" s="450"/>
      <c r="H89" s="450"/>
    </row>
    <row r="90" spans="1:8">
      <c r="A90" s="450"/>
      <c r="B90" s="450"/>
      <c r="C90" s="353" t="s">
        <v>442</v>
      </c>
      <c r="D90" s="377">
        <v>30</v>
      </c>
      <c r="E90" s="450"/>
      <c r="F90" s="450"/>
      <c r="G90" s="450"/>
      <c r="H90" s="450"/>
    </row>
    <row r="91" spans="1:8">
      <c r="A91" s="450"/>
      <c r="B91" s="450"/>
      <c r="C91" s="353" t="s">
        <v>443</v>
      </c>
      <c r="D91" s="377">
        <v>25</v>
      </c>
      <c r="E91" s="450"/>
      <c r="F91" s="450"/>
      <c r="G91" s="450"/>
      <c r="H91" s="450"/>
    </row>
    <row r="92" spans="1:8">
      <c r="A92" s="450"/>
      <c r="B92" s="450"/>
      <c r="C92" s="353" t="s">
        <v>441</v>
      </c>
      <c r="D92" s="377">
        <v>15</v>
      </c>
      <c r="E92" s="450"/>
      <c r="F92" s="450"/>
      <c r="G92" s="450"/>
      <c r="H92" s="450"/>
    </row>
    <row r="93" spans="1:8">
      <c r="A93" s="450"/>
      <c r="B93" s="450"/>
      <c r="C93" s="353" t="s">
        <v>446</v>
      </c>
      <c r="D93" s="377">
        <v>19</v>
      </c>
      <c r="E93" s="450"/>
      <c r="F93" s="450"/>
      <c r="G93" s="450"/>
      <c r="H93" s="450"/>
    </row>
    <row r="94" spans="1:8" ht="29.25" customHeight="1">
      <c r="A94" s="376" t="s">
        <v>395</v>
      </c>
      <c r="B94" s="376" t="s">
        <v>475</v>
      </c>
      <c r="C94" s="353" t="s">
        <v>396</v>
      </c>
      <c r="D94" s="377">
        <v>36</v>
      </c>
      <c r="E94" s="378">
        <f>SUM(D94)</f>
        <v>36</v>
      </c>
      <c r="F94" s="376">
        <v>1</v>
      </c>
      <c r="G94" s="376">
        <v>32</v>
      </c>
      <c r="H94" s="376">
        <v>32</v>
      </c>
    </row>
    <row r="95" spans="1:8">
      <c r="A95" s="376" t="s">
        <v>77</v>
      </c>
      <c r="B95" s="376" t="s">
        <v>476</v>
      </c>
      <c r="C95" s="353" t="s">
        <v>273</v>
      </c>
      <c r="D95" s="377">
        <v>25</v>
      </c>
      <c r="E95" s="378">
        <f>SUM(D95)</f>
        <v>25</v>
      </c>
      <c r="F95" s="376">
        <v>1</v>
      </c>
      <c r="G95" s="376">
        <v>30</v>
      </c>
      <c r="H95" s="376">
        <v>30</v>
      </c>
    </row>
    <row r="96" spans="1:8">
      <c r="A96" s="449" t="s">
        <v>236</v>
      </c>
      <c r="B96" s="449" t="s">
        <v>477</v>
      </c>
      <c r="C96" s="353" t="s">
        <v>289</v>
      </c>
      <c r="D96" s="377">
        <v>25</v>
      </c>
      <c r="E96" s="455">
        <f>SUM(D96:D99)</f>
        <v>121</v>
      </c>
      <c r="F96" s="449">
        <v>4</v>
      </c>
      <c r="G96" s="449">
        <v>16</v>
      </c>
      <c r="H96" s="449">
        <f>G96*F96</f>
        <v>64</v>
      </c>
    </row>
    <row r="97" spans="1:8">
      <c r="A97" s="450"/>
      <c r="B97" s="450"/>
      <c r="C97" s="353" t="s">
        <v>285</v>
      </c>
      <c r="D97" s="377">
        <v>26</v>
      </c>
      <c r="E97" s="450"/>
      <c r="F97" s="450"/>
      <c r="G97" s="450"/>
      <c r="H97" s="450"/>
    </row>
    <row r="98" spans="1:8">
      <c r="A98" s="450"/>
      <c r="B98" s="450"/>
      <c r="C98" s="353" t="s">
        <v>295</v>
      </c>
      <c r="D98" s="377">
        <v>35</v>
      </c>
      <c r="E98" s="450"/>
      <c r="F98" s="450"/>
      <c r="G98" s="450"/>
      <c r="H98" s="450"/>
    </row>
    <row r="99" spans="1:8">
      <c r="A99" s="450"/>
      <c r="B99" s="450"/>
      <c r="C99" s="353" t="s">
        <v>452</v>
      </c>
      <c r="D99" s="377">
        <v>35</v>
      </c>
      <c r="E99" s="450"/>
      <c r="F99" s="450"/>
      <c r="G99" s="450"/>
      <c r="H99" s="450"/>
    </row>
    <row r="100" spans="1:8">
      <c r="A100" s="376" t="s">
        <v>218</v>
      </c>
      <c r="B100" s="376" t="s">
        <v>478</v>
      </c>
      <c r="C100" s="353" t="s">
        <v>278</v>
      </c>
      <c r="D100" s="377">
        <v>31</v>
      </c>
      <c r="E100" s="378">
        <f>SUM(D100)</f>
        <v>31</v>
      </c>
      <c r="F100" s="376">
        <v>1</v>
      </c>
      <c r="G100" s="376">
        <v>40</v>
      </c>
      <c r="H100" s="376">
        <v>40</v>
      </c>
    </row>
    <row r="101" spans="1:8">
      <c r="A101" s="449" t="s">
        <v>334</v>
      </c>
      <c r="B101" s="449" t="s">
        <v>479</v>
      </c>
      <c r="C101" s="353" t="s">
        <v>335</v>
      </c>
      <c r="D101" s="377">
        <v>34</v>
      </c>
      <c r="E101" s="455">
        <f>SUM(D101:D104)</f>
        <v>126</v>
      </c>
      <c r="F101" s="449">
        <v>4</v>
      </c>
      <c r="G101" s="449">
        <v>40</v>
      </c>
      <c r="H101" s="449">
        <f>G101*F101</f>
        <v>160</v>
      </c>
    </row>
    <row r="102" spans="1:8">
      <c r="A102" s="450"/>
      <c r="B102" s="450"/>
      <c r="C102" s="353" t="s">
        <v>353</v>
      </c>
      <c r="D102" s="377">
        <v>35</v>
      </c>
      <c r="E102" s="450"/>
      <c r="F102" s="450"/>
      <c r="G102" s="450"/>
      <c r="H102" s="450"/>
    </row>
    <row r="103" spans="1:8">
      <c r="A103" s="450"/>
      <c r="B103" s="450"/>
      <c r="C103" s="353" t="s">
        <v>411</v>
      </c>
      <c r="D103" s="377">
        <v>27</v>
      </c>
      <c r="E103" s="450"/>
      <c r="F103" s="450"/>
      <c r="G103" s="450"/>
      <c r="H103" s="450"/>
    </row>
    <row r="104" spans="1:8">
      <c r="A104" s="450"/>
      <c r="B104" s="450"/>
      <c r="C104" s="353" t="s">
        <v>449</v>
      </c>
      <c r="D104" s="377">
        <v>30</v>
      </c>
      <c r="E104" s="450"/>
      <c r="F104" s="450"/>
      <c r="G104" s="450"/>
      <c r="H104" s="450"/>
    </row>
    <row r="105" spans="1:8">
      <c r="A105" s="449" t="s">
        <v>35</v>
      </c>
      <c r="B105" s="449" t="s">
        <v>480</v>
      </c>
      <c r="C105" s="353" t="s">
        <v>290</v>
      </c>
      <c r="D105" s="377">
        <v>34</v>
      </c>
      <c r="E105" s="455">
        <f>SUM(D105:D106)</f>
        <v>54</v>
      </c>
      <c r="F105" s="449">
        <v>2</v>
      </c>
      <c r="G105" s="449">
        <v>20</v>
      </c>
      <c r="H105" s="449">
        <v>40</v>
      </c>
    </row>
    <row r="106" spans="1:8">
      <c r="A106" s="450"/>
      <c r="B106" s="450"/>
      <c r="C106" s="353" t="s">
        <v>440</v>
      </c>
      <c r="D106" s="377">
        <v>20</v>
      </c>
      <c r="E106" s="450"/>
      <c r="F106" s="450"/>
      <c r="G106" s="450"/>
      <c r="H106" s="450"/>
    </row>
    <row r="107" spans="1:8" ht="35.25" customHeight="1">
      <c r="A107" s="376" t="s">
        <v>36</v>
      </c>
      <c r="B107" s="376" t="s">
        <v>481</v>
      </c>
      <c r="C107" s="353" t="s">
        <v>303</v>
      </c>
      <c r="D107" s="377">
        <v>15</v>
      </c>
      <c r="E107" s="378">
        <f>SUM(D107)</f>
        <v>15</v>
      </c>
      <c r="F107" s="376">
        <v>1</v>
      </c>
      <c r="G107" s="376">
        <v>9</v>
      </c>
      <c r="H107" s="376">
        <v>90</v>
      </c>
    </row>
    <row r="108" spans="1:8">
      <c r="A108" s="449" t="s">
        <v>217</v>
      </c>
      <c r="B108" s="449" t="s">
        <v>482</v>
      </c>
      <c r="C108" s="353" t="s">
        <v>259</v>
      </c>
      <c r="D108" s="377">
        <v>29</v>
      </c>
      <c r="E108" s="455">
        <f>SUM(D108:D109)</f>
        <v>55</v>
      </c>
      <c r="F108" s="449">
        <v>2</v>
      </c>
      <c r="G108" s="449">
        <v>50</v>
      </c>
      <c r="H108" s="449">
        <v>100</v>
      </c>
    </row>
    <row r="109" spans="1:8">
      <c r="A109" s="450"/>
      <c r="B109" s="450"/>
      <c r="C109" s="353" t="s">
        <v>412</v>
      </c>
      <c r="D109" s="377">
        <v>26</v>
      </c>
      <c r="E109" s="450"/>
      <c r="F109" s="450"/>
      <c r="G109" s="450"/>
      <c r="H109" s="450"/>
    </row>
    <row r="110" spans="1:8">
      <c r="A110" s="449" t="s">
        <v>483</v>
      </c>
      <c r="B110" s="449" t="s">
        <v>484</v>
      </c>
      <c r="C110" s="353" t="s">
        <v>314</v>
      </c>
      <c r="D110" s="377">
        <v>34</v>
      </c>
      <c r="E110" s="455">
        <f>SUM(D110:D122)</f>
        <v>418</v>
      </c>
      <c r="F110" s="449">
        <v>13</v>
      </c>
      <c r="G110" s="449">
        <v>146</v>
      </c>
      <c r="H110" s="449">
        <f>G110*F110</f>
        <v>1898</v>
      </c>
    </row>
    <row r="111" spans="1:8">
      <c r="A111" s="450"/>
      <c r="B111" s="450"/>
      <c r="C111" s="353" t="s">
        <v>316</v>
      </c>
      <c r="D111" s="377">
        <v>34</v>
      </c>
      <c r="E111" s="450"/>
      <c r="F111" s="450"/>
      <c r="G111" s="450"/>
      <c r="H111" s="450"/>
    </row>
    <row r="112" spans="1:8">
      <c r="A112" s="450"/>
      <c r="B112" s="450"/>
      <c r="C112" s="353" t="s">
        <v>322</v>
      </c>
      <c r="D112" s="377">
        <v>34</v>
      </c>
      <c r="E112" s="450"/>
      <c r="F112" s="450"/>
      <c r="G112" s="450"/>
      <c r="H112" s="450"/>
    </row>
    <row r="113" spans="1:8">
      <c r="A113" s="450"/>
      <c r="B113" s="450"/>
      <c r="C113" s="353" t="s">
        <v>338</v>
      </c>
      <c r="D113" s="377">
        <v>34</v>
      </c>
      <c r="E113" s="450"/>
      <c r="F113" s="450"/>
      <c r="G113" s="450"/>
      <c r="H113" s="450"/>
    </row>
    <row r="114" spans="1:8">
      <c r="A114" s="450"/>
      <c r="B114" s="450"/>
      <c r="C114" s="353" t="s">
        <v>365</v>
      </c>
      <c r="D114" s="377">
        <v>30</v>
      </c>
      <c r="E114" s="450"/>
      <c r="F114" s="450"/>
      <c r="G114" s="450"/>
      <c r="H114" s="450"/>
    </row>
    <row r="115" spans="1:8">
      <c r="A115" s="450"/>
      <c r="B115" s="450"/>
      <c r="C115" s="353" t="s">
        <v>361</v>
      </c>
      <c r="D115" s="377">
        <v>40</v>
      </c>
      <c r="E115" s="450"/>
      <c r="F115" s="450"/>
      <c r="G115" s="450"/>
      <c r="H115" s="450"/>
    </row>
    <row r="116" spans="1:8">
      <c r="A116" s="450"/>
      <c r="B116" s="450"/>
      <c r="C116" s="353" t="s">
        <v>373</v>
      </c>
      <c r="D116" s="377">
        <v>29</v>
      </c>
      <c r="E116" s="450"/>
      <c r="F116" s="450"/>
      <c r="G116" s="450"/>
      <c r="H116" s="450"/>
    </row>
    <row r="117" spans="1:8">
      <c r="A117" s="450"/>
      <c r="B117" s="450"/>
      <c r="C117" s="353" t="s">
        <v>386</v>
      </c>
      <c r="D117" s="377">
        <v>21</v>
      </c>
      <c r="E117" s="450"/>
      <c r="F117" s="450"/>
      <c r="G117" s="450"/>
      <c r="H117" s="450"/>
    </row>
    <row r="118" spans="1:8">
      <c r="A118" s="450"/>
      <c r="B118" s="450"/>
      <c r="C118" s="353" t="s">
        <v>393</v>
      </c>
      <c r="D118" s="377">
        <v>35</v>
      </c>
      <c r="E118" s="450"/>
      <c r="F118" s="450"/>
      <c r="G118" s="450"/>
      <c r="H118" s="450"/>
    </row>
    <row r="119" spans="1:8">
      <c r="A119" s="450"/>
      <c r="B119" s="450"/>
      <c r="C119" s="353" t="s">
        <v>376</v>
      </c>
      <c r="D119" s="377">
        <v>35</v>
      </c>
      <c r="E119" s="450"/>
      <c r="F119" s="450"/>
      <c r="G119" s="450"/>
      <c r="H119" s="450"/>
    </row>
    <row r="120" spans="1:8">
      <c r="A120" s="450"/>
      <c r="B120" s="450"/>
      <c r="C120" s="353" t="s">
        <v>407</v>
      </c>
      <c r="D120" s="377">
        <v>33</v>
      </c>
      <c r="E120" s="450"/>
      <c r="F120" s="450"/>
      <c r="G120" s="450"/>
      <c r="H120" s="450"/>
    </row>
    <row r="121" spans="1:8">
      <c r="A121" s="450"/>
      <c r="B121" s="450"/>
      <c r="C121" s="353" t="s">
        <v>381</v>
      </c>
      <c r="D121" s="377">
        <v>27</v>
      </c>
      <c r="E121" s="450"/>
      <c r="F121" s="450"/>
      <c r="G121" s="450"/>
      <c r="H121" s="450"/>
    </row>
    <row r="122" spans="1:8">
      <c r="A122" s="450"/>
      <c r="B122" s="450"/>
      <c r="C122" s="353" t="s">
        <v>427</v>
      </c>
      <c r="D122" s="377">
        <v>32</v>
      </c>
      <c r="E122" s="450"/>
      <c r="F122" s="450"/>
      <c r="G122" s="450"/>
      <c r="H122" s="450"/>
    </row>
    <row r="123" spans="1:8">
      <c r="A123" s="449" t="s">
        <v>157</v>
      </c>
      <c r="B123" s="449" t="s">
        <v>485</v>
      </c>
      <c r="C123" s="353" t="s">
        <v>317</v>
      </c>
      <c r="D123" s="377">
        <v>32</v>
      </c>
      <c r="E123" s="455">
        <f>SUM(D123:D128)</f>
        <v>210</v>
      </c>
      <c r="F123" s="449">
        <v>6</v>
      </c>
      <c r="G123" s="449">
        <v>80</v>
      </c>
      <c r="H123" s="449">
        <f>G123*F123</f>
        <v>480</v>
      </c>
    </row>
    <row r="124" spans="1:8">
      <c r="A124" s="450"/>
      <c r="B124" s="450"/>
      <c r="C124" s="353" t="s">
        <v>328</v>
      </c>
      <c r="D124" s="377">
        <v>45</v>
      </c>
      <c r="E124" s="450"/>
      <c r="F124" s="450"/>
      <c r="G124" s="450"/>
      <c r="H124" s="450"/>
    </row>
    <row r="125" spans="1:8">
      <c r="A125" s="450"/>
      <c r="B125" s="450"/>
      <c r="C125" s="353" t="s">
        <v>342</v>
      </c>
      <c r="D125" s="377">
        <v>29</v>
      </c>
      <c r="E125" s="450"/>
      <c r="F125" s="450"/>
      <c r="G125" s="450"/>
      <c r="H125" s="450"/>
    </row>
    <row r="126" spans="1:8">
      <c r="A126" s="450"/>
      <c r="B126" s="450"/>
      <c r="C126" s="353" t="s">
        <v>374</v>
      </c>
      <c r="D126" s="377">
        <v>38</v>
      </c>
      <c r="E126" s="450"/>
      <c r="F126" s="450"/>
      <c r="G126" s="450"/>
      <c r="H126" s="450"/>
    </row>
    <row r="127" spans="1:8">
      <c r="A127" s="450"/>
      <c r="B127" s="450"/>
      <c r="C127" s="353" t="s">
        <v>408</v>
      </c>
      <c r="D127" s="377">
        <v>36</v>
      </c>
      <c r="E127" s="450"/>
      <c r="F127" s="450"/>
      <c r="G127" s="450"/>
      <c r="H127" s="450"/>
    </row>
    <row r="128" spans="1:8">
      <c r="A128" s="450"/>
      <c r="B128" s="450"/>
      <c r="C128" s="353" t="s">
        <v>428</v>
      </c>
      <c r="D128" s="377">
        <v>30</v>
      </c>
      <c r="E128" s="450"/>
      <c r="F128" s="450"/>
      <c r="G128" s="450"/>
      <c r="H128" s="450"/>
    </row>
    <row r="129" spans="1:8">
      <c r="A129" s="449" t="s">
        <v>38</v>
      </c>
      <c r="B129" s="449" t="s">
        <v>486</v>
      </c>
      <c r="C129" s="353" t="s">
        <v>323</v>
      </c>
      <c r="D129" s="377">
        <v>33</v>
      </c>
      <c r="E129" s="455">
        <f>SUM(D129:D140)</f>
        <v>350</v>
      </c>
      <c r="F129" s="449">
        <v>12</v>
      </c>
      <c r="G129" s="449">
        <v>156</v>
      </c>
      <c r="H129" s="449">
        <f>G129*F129</f>
        <v>1872</v>
      </c>
    </row>
    <row r="130" spans="1:8">
      <c r="A130" s="450"/>
      <c r="B130" s="450"/>
      <c r="C130" s="353" t="s">
        <v>332</v>
      </c>
      <c r="D130" s="377">
        <v>28</v>
      </c>
      <c r="E130" s="450"/>
      <c r="F130" s="450"/>
      <c r="G130" s="450"/>
      <c r="H130" s="450"/>
    </row>
    <row r="131" spans="1:8">
      <c r="A131" s="450"/>
      <c r="B131" s="450"/>
      <c r="C131" s="353" t="s">
        <v>329</v>
      </c>
      <c r="D131" s="377">
        <v>34</v>
      </c>
      <c r="E131" s="450"/>
      <c r="F131" s="450"/>
      <c r="G131" s="450"/>
      <c r="H131" s="450"/>
    </row>
    <row r="132" spans="1:8">
      <c r="A132" s="450"/>
      <c r="B132" s="450"/>
      <c r="C132" s="353" t="s">
        <v>348</v>
      </c>
      <c r="D132" s="377">
        <v>33</v>
      </c>
      <c r="E132" s="450"/>
      <c r="F132" s="450"/>
      <c r="G132" s="450"/>
      <c r="H132" s="450"/>
    </row>
    <row r="133" spans="1:8">
      <c r="A133" s="450"/>
      <c r="B133" s="450"/>
      <c r="C133" s="353" t="s">
        <v>359</v>
      </c>
      <c r="D133" s="377">
        <v>35</v>
      </c>
      <c r="E133" s="450"/>
      <c r="F133" s="450"/>
      <c r="G133" s="450"/>
      <c r="H133" s="450"/>
    </row>
    <row r="134" spans="1:8">
      <c r="A134" s="450"/>
      <c r="B134" s="450"/>
      <c r="C134" s="353" t="s">
        <v>354</v>
      </c>
      <c r="D134" s="377">
        <v>35</v>
      </c>
      <c r="E134" s="450"/>
      <c r="F134" s="450"/>
      <c r="G134" s="450"/>
      <c r="H134" s="450"/>
    </row>
    <row r="135" spans="1:8">
      <c r="A135" s="450"/>
      <c r="B135" s="450"/>
      <c r="C135" s="353" t="s">
        <v>370</v>
      </c>
      <c r="D135" s="377">
        <v>27</v>
      </c>
      <c r="E135" s="450"/>
      <c r="F135" s="450"/>
      <c r="G135" s="450"/>
      <c r="H135" s="450"/>
    </row>
    <row r="136" spans="1:8">
      <c r="A136" s="450"/>
      <c r="B136" s="450"/>
      <c r="C136" s="353" t="s">
        <v>360</v>
      </c>
      <c r="D136" s="377">
        <v>35</v>
      </c>
      <c r="E136" s="450"/>
      <c r="F136" s="450"/>
      <c r="G136" s="450"/>
      <c r="H136" s="450"/>
    </row>
    <row r="137" spans="1:8">
      <c r="A137" s="450"/>
      <c r="B137" s="450"/>
      <c r="C137" s="353" t="s">
        <v>409</v>
      </c>
      <c r="D137" s="377">
        <v>21</v>
      </c>
      <c r="E137" s="450"/>
      <c r="F137" s="450"/>
      <c r="G137" s="450"/>
      <c r="H137" s="450"/>
    </row>
    <row r="138" spans="1:8">
      <c r="A138" s="450"/>
      <c r="B138" s="450"/>
      <c r="C138" s="353" t="s">
        <v>382</v>
      </c>
      <c r="D138" s="377">
        <v>26</v>
      </c>
      <c r="E138" s="450"/>
      <c r="F138" s="450"/>
      <c r="G138" s="450"/>
      <c r="H138" s="450"/>
    </row>
    <row r="139" spans="1:8">
      <c r="A139" s="450"/>
      <c r="B139" s="450"/>
      <c r="C139" s="353" t="s">
        <v>394</v>
      </c>
      <c r="D139" s="377">
        <v>12</v>
      </c>
      <c r="E139" s="450"/>
      <c r="F139" s="450"/>
      <c r="G139" s="450"/>
      <c r="H139" s="450"/>
    </row>
    <row r="140" spans="1:8">
      <c r="A140" s="450"/>
      <c r="B140" s="450"/>
      <c r="C140" s="353" t="s">
        <v>422</v>
      </c>
      <c r="D140" s="377">
        <v>31</v>
      </c>
      <c r="E140" s="450"/>
      <c r="F140" s="450"/>
      <c r="G140" s="450"/>
      <c r="H140" s="450"/>
    </row>
    <row r="141" spans="1:8">
      <c r="A141" s="449" t="s">
        <v>39</v>
      </c>
      <c r="B141" s="449" t="s">
        <v>487</v>
      </c>
      <c r="C141" s="353" t="s">
        <v>318</v>
      </c>
      <c r="D141" s="377">
        <v>28</v>
      </c>
      <c r="E141" s="455">
        <f>SUM(D141:D143)</f>
        <v>85</v>
      </c>
      <c r="F141" s="449">
        <v>3</v>
      </c>
      <c r="G141" s="449">
        <v>120</v>
      </c>
      <c r="H141" s="449">
        <v>360</v>
      </c>
    </row>
    <row r="142" spans="1:8">
      <c r="A142" s="450"/>
      <c r="B142" s="450"/>
      <c r="C142" s="353" t="s">
        <v>345</v>
      </c>
      <c r="D142" s="377">
        <v>28</v>
      </c>
      <c r="E142" s="450"/>
      <c r="F142" s="450"/>
      <c r="G142" s="450"/>
      <c r="H142" s="450"/>
    </row>
    <row r="143" spans="1:8">
      <c r="A143" s="450"/>
      <c r="B143" s="450"/>
      <c r="C143" s="353" t="s">
        <v>435</v>
      </c>
      <c r="D143" s="377">
        <v>29</v>
      </c>
      <c r="E143" s="450"/>
      <c r="F143" s="450"/>
      <c r="G143" s="450"/>
      <c r="H143" s="450"/>
    </row>
    <row r="144" spans="1:8">
      <c r="A144" s="449" t="s">
        <v>40</v>
      </c>
      <c r="B144" s="449" t="s">
        <v>488</v>
      </c>
      <c r="C144" s="353" t="s">
        <v>312</v>
      </c>
      <c r="D144" s="377">
        <v>36</v>
      </c>
      <c r="E144" s="455">
        <f>SUM(D144:D153)</f>
        <v>297</v>
      </c>
      <c r="F144" s="449">
        <v>10</v>
      </c>
      <c r="G144" s="449">
        <v>175</v>
      </c>
      <c r="H144" s="449">
        <f>G144*F144</f>
        <v>1750</v>
      </c>
    </row>
    <row r="145" spans="1:8">
      <c r="A145" s="450"/>
      <c r="B145" s="450"/>
      <c r="C145" s="353" t="s">
        <v>319</v>
      </c>
      <c r="D145" s="377">
        <v>30</v>
      </c>
      <c r="E145" s="450"/>
      <c r="F145" s="450"/>
      <c r="G145" s="450"/>
      <c r="H145" s="450"/>
    </row>
    <row r="146" spans="1:8">
      <c r="A146" s="450"/>
      <c r="B146" s="450"/>
      <c r="C146" s="353" t="s">
        <v>324</v>
      </c>
      <c r="D146" s="377">
        <v>33</v>
      </c>
      <c r="E146" s="450"/>
      <c r="F146" s="450"/>
      <c r="G146" s="450"/>
      <c r="H146" s="450"/>
    </row>
    <row r="147" spans="1:8">
      <c r="A147" s="450"/>
      <c r="B147" s="450"/>
      <c r="C147" s="353" t="s">
        <v>325</v>
      </c>
      <c r="D147" s="377">
        <v>33</v>
      </c>
      <c r="E147" s="450"/>
      <c r="F147" s="450"/>
      <c r="G147" s="450"/>
      <c r="H147" s="450"/>
    </row>
    <row r="148" spans="1:8">
      <c r="A148" s="450"/>
      <c r="B148" s="450"/>
      <c r="C148" s="353" t="s">
        <v>339</v>
      </c>
      <c r="D148" s="377">
        <v>31</v>
      </c>
      <c r="E148" s="450"/>
      <c r="F148" s="450"/>
      <c r="G148" s="450"/>
      <c r="H148" s="450"/>
    </row>
    <row r="149" spans="1:8">
      <c r="A149" s="450"/>
      <c r="B149" s="450"/>
      <c r="C149" s="353" t="s">
        <v>367</v>
      </c>
      <c r="D149" s="377">
        <v>29</v>
      </c>
      <c r="E149" s="450"/>
      <c r="F149" s="450"/>
      <c r="G149" s="450"/>
      <c r="H149" s="450"/>
    </row>
    <row r="150" spans="1:8">
      <c r="A150" s="450"/>
      <c r="B150" s="450"/>
      <c r="C150" s="353" t="s">
        <v>371</v>
      </c>
      <c r="D150" s="377">
        <v>20</v>
      </c>
      <c r="E150" s="450"/>
      <c r="F150" s="450"/>
      <c r="G150" s="450"/>
      <c r="H150" s="450"/>
    </row>
    <row r="151" spans="1:8">
      <c r="A151" s="450"/>
      <c r="B151" s="450"/>
      <c r="C151" s="353" t="s">
        <v>401</v>
      </c>
      <c r="D151" s="377">
        <v>20</v>
      </c>
      <c r="E151" s="450"/>
      <c r="F151" s="450"/>
      <c r="G151" s="450"/>
      <c r="H151" s="450"/>
    </row>
    <row r="152" spans="1:8">
      <c r="A152" s="450"/>
      <c r="B152" s="450"/>
      <c r="C152" s="353" t="s">
        <v>402</v>
      </c>
      <c r="D152" s="377">
        <v>30</v>
      </c>
      <c r="E152" s="450"/>
      <c r="F152" s="450"/>
      <c r="G152" s="450"/>
      <c r="H152" s="450"/>
    </row>
    <row r="153" spans="1:8">
      <c r="A153" s="450"/>
      <c r="B153" s="450"/>
      <c r="C153" s="353" t="s">
        <v>426</v>
      </c>
      <c r="D153" s="377">
        <v>35</v>
      </c>
      <c r="E153" s="450"/>
      <c r="F153" s="450"/>
      <c r="G153" s="450"/>
      <c r="H153" s="450"/>
    </row>
    <row r="154" spans="1:8">
      <c r="A154" s="449" t="s">
        <v>238</v>
      </c>
      <c r="B154" s="449" t="s">
        <v>489</v>
      </c>
      <c r="C154" s="353" t="s">
        <v>315</v>
      </c>
      <c r="D154" s="377">
        <v>36</v>
      </c>
      <c r="E154" s="455">
        <f>SUM(D154:D158)</f>
        <v>139</v>
      </c>
      <c r="F154" s="449">
        <v>5</v>
      </c>
      <c r="G154" s="449">
        <v>178</v>
      </c>
      <c r="H154" s="449">
        <f>G154*F154</f>
        <v>890</v>
      </c>
    </row>
    <row r="155" spans="1:8">
      <c r="A155" s="450"/>
      <c r="B155" s="450"/>
      <c r="C155" s="353" t="s">
        <v>346</v>
      </c>
      <c r="D155" s="377">
        <v>19</v>
      </c>
      <c r="E155" s="450"/>
      <c r="F155" s="450"/>
      <c r="G155" s="450"/>
      <c r="H155" s="450"/>
    </row>
    <row r="156" spans="1:8">
      <c r="A156" s="450"/>
      <c r="B156" s="450"/>
      <c r="C156" s="353" t="s">
        <v>340</v>
      </c>
      <c r="D156" s="377">
        <v>24</v>
      </c>
      <c r="E156" s="450"/>
      <c r="F156" s="450"/>
      <c r="G156" s="450"/>
      <c r="H156" s="450"/>
    </row>
    <row r="157" spans="1:8">
      <c r="A157" s="450"/>
      <c r="B157" s="450"/>
      <c r="C157" s="353" t="s">
        <v>364</v>
      </c>
      <c r="D157" s="377">
        <v>33</v>
      </c>
      <c r="E157" s="450"/>
      <c r="F157" s="450"/>
      <c r="G157" s="450"/>
      <c r="H157" s="450"/>
    </row>
    <row r="158" spans="1:8">
      <c r="A158" s="450"/>
      <c r="B158" s="450"/>
      <c r="C158" s="353" t="s">
        <v>405</v>
      </c>
      <c r="D158" s="377">
        <v>27</v>
      </c>
      <c r="E158" s="450"/>
      <c r="F158" s="450"/>
      <c r="G158" s="450"/>
      <c r="H158" s="450"/>
    </row>
    <row r="159" spans="1:8">
      <c r="A159" s="449" t="s">
        <v>41</v>
      </c>
      <c r="B159" s="449" t="s">
        <v>490</v>
      </c>
      <c r="C159" s="353" t="s">
        <v>333</v>
      </c>
      <c r="D159" s="377">
        <v>28</v>
      </c>
      <c r="E159" s="455">
        <f>SUM(D159:D161)</f>
        <v>82</v>
      </c>
      <c r="F159" s="449">
        <v>3</v>
      </c>
      <c r="G159" s="449">
        <v>150</v>
      </c>
      <c r="H159" s="449">
        <f>G159*F159</f>
        <v>450</v>
      </c>
    </row>
    <row r="160" spans="1:8">
      <c r="A160" s="450"/>
      <c r="B160" s="450"/>
      <c r="C160" s="353" t="s">
        <v>351</v>
      </c>
      <c r="D160" s="377">
        <v>25</v>
      </c>
      <c r="E160" s="450"/>
      <c r="F160" s="450"/>
      <c r="G160" s="450"/>
      <c r="H160" s="450"/>
    </row>
    <row r="161" spans="1:8">
      <c r="A161" s="450"/>
      <c r="B161" s="450"/>
      <c r="C161" s="353" t="s">
        <v>445</v>
      </c>
      <c r="D161" s="377">
        <v>29</v>
      </c>
      <c r="E161" s="450"/>
      <c r="F161" s="450"/>
      <c r="G161" s="450"/>
      <c r="H161" s="450"/>
    </row>
    <row r="162" spans="1:8">
      <c r="A162" s="449" t="s">
        <v>42</v>
      </c>
      <c r="B162" s="449" t="s">
        <v>491</v>
      </c>
      <c r="C162" s="353" t="s">
        <v>261</v>
      </c>
      <c r="D162" s="377">
        <v>36</v>
      </c>
      <c r="E162" s="455">
        <f>SUM(D162:D179)</f>
        <v>490</v>
      </c>
      <c r="F162" s="449">
        <v>18</v>
      </c>
      <c r="G162" s="449">
        <v>8</v>
      </c>
      <c r="H162" s="449">
        <f>G162*F162</f>
        <v>144</v>
      </c>
    </row>
    <row r="163" spans="1:8">
      <c r="A163" s="450"/>
      <c r="B163" s="450"/>
      <c r="C163" s="353" t="s">
        <v>260</v>
      </c>
      <c r="D163" s="377">
        <v>15</v>
      </c>
      <c r="E163" s="450"/>
      <c r="F163" s="450"/>
      <c r="G163" s="450"/>
      <c r="H163" s="450"/>
    </row>
    <row r="164" spans="1:8">
      <c r="A164" s="450"/>
      <c r="B164" s="450"/>
      <c r="C164" s="353" t="s">
        <v>270</v>
      </c>
      <c r="D164" s="377">
        <v>13</v>
      </c>
      <c r="E164" s="450"/>
      <c r="F164" s="450"/>
      <c r="G164" s="450"/>
      <c r="H164" s="450"/>
    </row>
    <row r="165" spans="1:8">
      <c r="A165" s="450"/>
      <c r="B165" s="450"/>
      <c r="C165" s="353" t="s">
        <v>262</v>
      </c>
      <c r="D165" s="377">
        <v>19</v>
      </c>
      <c r="E165" s="450"/>
      <c r="F165" s="450"/>
      <c r="G165" s="450"/>
      <c r="H165" s="450"/>
    </row>
    <row r="166" spans="1:8">
      <c r="A166" s="450"/>
      <c r="B166" s="450"/>
      <c r="C166" s="353" t="s">
        <v>263</v>
      </c>
      <c r="D166" s="377">
        <v>34</v>
      </c>
      <c r="E166" s="450"/>
      <c r="F166" s="450"/>
      <c r="G166" s="450"/>
      <c r="H166" s="450"/>
    </row>
    <row r="167" spans="1:8">
      <c r="A167" s="450"/>
      <c r="B167" s="450"/>
      <c r="C167" s="353" t="s">
        <v>271</v>
      </c>
      <c r="D167" s="377">
        <v>35</v>
      </c>
      <c r="E167" s="450"/>
      <c r="F167" s="450"/>
      <c r="G167" s="450"/>
      <c r="H167" s="450"/>
    </row>
    <row r="168" spans="1:8">
      <c r="A168" s="450"/>
      <c r="B168" s="450"/>
      <c r="C168" s="353" t="s">
        <v>272</v>
      </c>
      <c r="D168" s="377">
        <v>30</v>
      </c>
      <c r="E168" s="450"/>
      <c r="F168" s="450"/>
      <c r="G168" s="450"/>
      <c r="H168" s="450"/>
    </row>
    <row r="169" spans="1:8">
      <c r="A169" s="450"/>
      <c r="B169" s="450"/>
      <c r="C169" s="353" t="s">
        <v>279</v>
      </c>
      <c r="D169" s="377">
        <v>30</v>
      </c>
      <c r="E169" s="450"/>
      <c r="F169" s="450"/>
      <c r="G169" s="450"/>
      <c r="H169" s="450"/>
    </row>
    <row r="170" spans="1:8">
      <c r="A170" s="450"/>
      <c r="B170" s="450"/>
      <c r="C170" s="353" t="s">
        <v>291</v>
      </c>
      <c r="D170" s="377">
        <v>30</v>
      </c>
      <c r="E170" s="450"/>
      <c r="F170" s="450"/>
      <c r="G170" s="450"/>
      <c r="H170" s="450"/>
    </row>
    <row r="171" spans="1:8">
      <c r="A171" s="450"/>
      <c r="B171" s="450"/>
      <c r="C171" s="353" t="s">
        <v>301</v>
      </c>
      <c r="D171" s="377">
        <v>15</v>
      </c>
      <c r="E171" s="450"/>
      <c r="F171" s="450"/>
      <c r="G171" s="450"/>
      <c r="H171" s="450"/>
    </row>
    <row r="172" spans="1:8">
      <c r="A172" s="450"/>
      <c r="B172" s="450"/>
      <c r="C172" s="353" t="s">
        <v>297</v>
      </c>
      <c r="D172" s="377">
        <v>30</v>
      </c>
      <c r="E172" s="450"/>
      <c r="F172" s="450"/>
      <c r="G172" s="450"/>
      <c r="H172" s="450"/>
    </row>
    <row r="173" spans="1:8">
      <c r="A173" s="450"/>
      <c r="B173" s="450"/>
      <c r="C173" s="353" t="s">
        <v>304</v>
      </c>
      <c r="D173" s="377">
        <v>27</v>
      </c>
      <c r="E173" s="450"/>
      <c r="F173" s="450"/>
      <c r="G173" s="450"/>
      <c r="H173" s="450"/>
    </row>
    <row r="174" spans="1:8">
      <c r="A174" s="450"/>
      <c r="B174" s="450"/>
      <c r="C174" s="353" t="s">
        <v>305</v>
      </c>
      <c r="D174" s="377">
        <v>34</v>
      </c>
      <c r="E174" s="450"/>
      <c r="F174" s="450"/>
      <c r="G174" s="450"/>
      <c r="H174" s="450"/>
    </row>
    <row r="175" spans="1:8">
      <c r="A175" s="450"/>
      <c r="B175" s="450"/>
      <c r="C175" s="353" t="s">
        <v>388</v>
      </c>
      <c r="D175" s="377">
        <v>25</v>
      </c>
      <c r="E175" s="450"/>
      <c r="F175" s="450"/>
      <c r="G175" s="450"/>
      <c r="H175" s="450"/>
    </row>
    <row r="176" spans="1:8">
      <c r="A176" s="450"/>
      <c r="B176" s="450"/>
      <c r="C176" s="353" t="s">
        <v>398</v>
      </c>
      <c r="D176" s="377">
        <v>32</v>
      </c>
      <c r="E176" s="450"/>
      <c r="F176" s="450"/>
      <c r="G176" s="450"/>
      <c r="H176" s="450"/>
    </row>
    <row r="177" spans="1:8">
      <c r="A177" s="450"/>
      <c r="B177" s="450"/>
      <c r="C177" s="353" t="s">
        <v>413</v>
      </c>
      <c r="D177" s="377">
        <v>26</v>
      </c>
      <c r="E177" s="450"/>
      <c r="F177" s="450"/>
      <c r="G177" s="450"/>
      <c r="H177" s="450"/>
    </row>
    <row r="178" spans="1:8">
      <c r="A178" s="450"/>
      <c r="B178" s="450"/>
      <c r="C178" s="353" t="s">
        <v>420</v>
      </c>
      <c r="D178" s="377">
        <v>27</v>
      </c>
      <c r="E178" s="450"/>
      <c r="F178" s="450"/>
      <c r="G178" s="450"/>
      <c r="H178" s="450"/>
    </row>
    <row r="179" spans="1:8">
      <c r="A179" s="450"/>
      <c r="B179" s="450"/>
      <c r="C179" s="353" t="s">
        <v>439</v>
      </c>
      <c r="D179" s="377">
        <v>32</v>
      </c>
      <c r="E179" s="450"/>
      <c r="F179" s="450"/>
      <c r="G179" s="450"/>
      <c r="H179" s="450"/>
    </row>
    <row r="180" spans="1:8">
      <c r="A180" s="449" t="s">
        <v>384</v>
      </c>
      <c r="B180" s="449" t="s">
        <v>492</v>
      </c>
      <c r="C180" s="353" t="s">
        <v>385</v>
      </c>
      <c r="D180" s="377">
        <v>17</v>
      </c>
      <c r="E180" s="455">
        <f>SUM(D180:D181)</f>
        <v>30</v>
      </c>
      <c r="F180" s="449">
        <v>2</v>
      </c>
      <c r="G180" s="449">
        <v>8</v>
      </c>
      <c r="H180" s="449">
        <v>16</v>
      </c>
    </row>
    <row r="181" spans="1:8">
      <c r="A181" s="450"/>
      <c r="B181" s="450"/>
      <c r="C181" s="353" t="s">
        <v>399</v>
      </c>
      <c r="D181" s="377">
        <v>13</v>
      </c>
      <c r="E181" s="450"/>
      <c r="F181" s="450"/>
      <c r="G181" s="450"/>
      <c r="H181" s="450"/>
    </row>
    <row r="182" spans="1:8">
      <c r="A182" s="449" t="s">
        <v>414</v>
      </c>
      <c r="B182" s="449" t="s">
        <v>493</v>
      </c>
      <c r="C182" s="353" t="s">
        <v>415</v>
      </c>
      <c r="D182" s="377">
        <v>11</v>
      </c>
      <c r="E182" s="455">
        <f>SUM(D182:D183)</f>
        <v>35</v>
      </c>
      <c r="F182" s="449">
        <v>2</v>
      </c>
      <c r="G182" s="449">
        <v>8</v>
      </c>
      <c r="H182" s="449">
        <v>16</v>
      </c>
    </row>
    <row r="183" spans="1:8">
      <c r="A183" s="450"/>
      <c r="B183" s="450"/>
      <c r="C183" s="353" t="s">
        <v>423</v>
      </c>
      <c r="D183" s="377">
        <v>24</v>
      </c>
      <c r="E183" s="450"/>
      <c r="F183" s="450"/>
      <c r="G183" s="450"/>
      <c r="H183" s="450"/>
    </row>
    <row r="184" spans="1:8">
      <c r="A184" s="449" t="s">
        <v>43</v>
      </c>
      <c r="B184" s="449" t="s">
        <v>494</v>
      </c>
      <c r="C184" s="353" t="s">
        <v>277</v>
      </c>
      <c r="D184" s="377">
        <v>26</v>
      </c>
      <c r="E184" s="455">
        <f>SUM(D184:D190)</f>
        <v>176</v>
      </c>
      <c r="F184" s="449">
        <v>7</v>
      </c>
      <c r="G184" s="449">
        <v>30</v>
      </c>
      <c r="H184" s="449">
        <f>G184*F184</f>
        <v>210</v>
      </c>
    </row>
    <row r="185" spans="1:8">
      <c r="A185" s="450"/>
      <c r="B185" s="450"/>
      <c r="C185" s="353" t="s">
        <v>400</v>
      </c>
      <c r="D185" s="377">
        <v>25</v>
      </c>
      <c r="E185" s="450"/>
      <c r="F185" s="450"/>
      <c r="G185" s="450"/>
      <c r="H185" s="450"/>
    </row>
    <row r="186" spans="1:8">
      <c r="A186" s="450"/>
      <c r="B186" s="450"/>
      <c r="C186" s="353" t="s">
        <v>288</v>
      </c>
      <c r="D186" s="377">
        <v>26</v>
      </c>
      <c r="E186" s="450"/>
      <c r="F186" s="450"/>
      <c r="G186" s="450"/>
      <c r="H186" s="450"/>
    </row>
    <row r="187" spans="1:8">
      <c r="A187" s="450"/>
      <c r="B187" s="450"/>
      <c r="C187" s="353" t="s">
        <v>286</v>
      </c>
      <c r="D187" s="377">
        <v>25</v>
      </c>
      <c r="E187" s="450"/>
      <c r="F187" s="450"/>
      <c r="G187" s="450"/>
      <c r="H187" s="450"/>
    </row>
    <row r="188" spans="1:8">
      <c r="A188" s="450"/>
      <c r="B188" s="450"/>
      <c r="C188" s="353" t="s">
        <v>292</v>
      </c>
      <c r="D188" s="377">
        <v>24</v>
      </c>
      <c r="E188" s="450"/>
      <c r="F188" s="450"/>
      <c r="G188" s="450"/>
      <c r="H188" s="450"/>
    </row>
    <row r="189" spans="1:8">
      <c r="A189" s="450"/>
      <c r="B189" s="450"/>
      <c r="C189" s="353" t="s">
        <v>431</v>
      </c>
      <c r="D189" s="377">
        <v>25</v>
      </c>
      <c r="E189" s="450"/>
      <c r="F189" s="450"/>
      <c r="G189" s="450"/>
      <c r="H189" s="450"/>
    </row>
    <row r="190" spans="1:8">
      <c r="A190" s="450"/>
      <c r="B190" s="450"/>
      <c r="C190" s="353" t="s">
        <v>450</v>
      </c>
      <c r="D190" s="377">
        <v>25</v>
      </c>
      <c r="E190" s="450"/>
      <c r="F190" s="450"/>
      <c r="G190" s="450"/>
      <c r="H190" s="450"/>
    </row>
    <row r="191" spans="1:8" ht="36.75" customHeight="1">
      <c r="A191" s="376" t="s">
        <v>424</v>
      </c>
      <c r="B191" s="376" t="s">
        <v>495</v>
      </c>
      <c r="C191" s="353" t="s">
        <v>425</v>
      </c>
      <c r="D191" s="377">
        <v>23</v>
      </c>
      <c r="E191" s="378">
        <f>SUM(D191)</f>
        <v>23</v>
      </c>
      <c r="F191" s="376">
        <v>1</v>
      </c>
      <c r="G191" s="376">
        <v>20</v>
      </c>
      <c r="H191" s="376">
        <v>20</v>
      </c>
    </row>
    <row r="192" spans="1:8">
      <c r="A192" s="449" t="s">
        <v>237</v>
      </c>
      <c r="B192" s="449" t="s">
        <v>496</v>
      </c>
      <c r="C192" s="353" t="s">
        <v>287</v>
      </c>
      <c r="D192" s="377">
        <v>31</v>
      </c>
      <c r="E192" s="455">
        <f>SUM(D192:D194)</f>
        <v>96</v>
      </c>
      <c r="F192" s="449">
        <v>3</v>
      </c>
      <c r="G192" s="449">
        <v>6</v>
      </c>
      <c r="H192" s="449">
        <f>G192*F192</f>
        <v>18</v>
      </c>
    </row>
    <row r="193" spans="1:8">
      <c r="A193" s="450"/>
      <c r="B193" s="450"/>
      <c r="C193" s="353" t="s">
        <v>432</v>
      </c>
      <c r="D193" s="377">
        <v>32</v>
      </c>
      <c r="E193" s="450"/>
      <c r="F193" s="450"/>
      <c r="G193" s="450"/>
      <c r="H193" s="450"/>
    </row>
    <row r="194" spans="1:8">
      <c r="A194" s="450"/>
      <c r="B194" s="450"/>
      <c r="C194" s="353" t="s">
        <v>448</v>
      </c>
      <c r="D194" s="377">
        <v>33</v>
      </c>
      <c r="E194" s="450"/>
      <c r="F194" s="450"/>
      <c r="G194" s="450"/>
      <c r="H194" s="450"/>
    </row>
    <row r="195" spans="1:8">
      <c r="A195" s="376" t="s">
        <v>240</v>
      </c>
      <c r="B195" s="376" t="s">
        <v>497</v>
      </c>
      <c r="C195" s="353" t="s">
        <v>296</v>
      </c>
      <c r="D195" s="377">
        <v>30</v>
      </c>
      <c r="E195" s="378">
        <f>SUM(D195)</f>
        <v>30</v>
      </c>
      <c r="F195" s="376">
        <v>1</v>
      </c>
      <c r="G195" s="376">
        <v>8</v>
      </c>
      <c r="H195" s="376">
        <v>8</v>
      </c>
    </row>
    <row r="196" spans="1:8">
      <c r="A196" s="449" t="s">
        <v>436</v>
      </c>
      <c r="B196" s="449" t="s">
        <v>498</v>
      </c>
      <c r="C196" s="353" t="s">
        <v>437</v>
      </c>
      <c r="D196" s="377">
        <v>19</v>
      </c>
      <c r="E196" s="455">
        <f>SUM(D196:D197)</f>
        <v>26</v>
      </c>
      <c r="F196" s="449">
        <v>2</v>
      </c>
      <c r="G196" s="449">
        <v>2</v>
      </c>
      <c r="H196" s="449">
        <v>4</v>
      </c>
    </row>
    <row r="197" spans="1:8">
      <c r="A197" s="450"/>
      <c r="B197" s="450"/>
      <c r="C197" s="353" t="s">
        <v>451</v>
      </c>
      <c r="D197" s="377">
        <v>7</v>
      </c>
      <c r="E197" s="450"/>
      <c r="F197" s="450"/>
      <c r="G197" s="450"/>
      <c r="H197" s="450"/>
    </row>
    <row r="198" spans="1:8">
      <c r="A198" s="457" t="s">
        <v>500</v>
      </c>
      <c r="B198" s="458"/>
      <c r="C198" s="365">
        <v>183</v>
      </c>
      <c r="D198" s="332">
        <f>SUM(D15:D197)</f>
        <v>5444</v>
      </c>
      <c r="E198" s="332">
        <f>SUM(E15:E197)</f>
        <v>5444</v>
      </c>
      <c r="F198" s="332">
        <f>SUM(F15:F197)</f>
        <v>183</v>
      </c>
      <c r="G198" s="332">
        <f>SUM(G15:G197)</f>
        <v>1732</v>
      </c>
      <c r="H198" s="332">
        <f>SUM(H15:H197)</f>
        <v>12560</v>
      </c>
    </row>
    <row r="199" spans="1:8">
      <c r="A199" s="361"/>
      <c r="B199" s="330"/>
      <c r="C199" s="330"/>
      <c r="D199" s="330"/>
      <c r="E199" s="362"/>
      <c r="F199" s="362"/>
      <c r="G199" s="362"/>
      <c r="H199" s="362"/>
    </row>
    <row r="200" spans="1:8">
      <c r="A200" s="452" t="str">
        <f>CONCATENATE("Total de Registros: ",COUNTA(C15:C197))</f>
        <v>Total de Registros: 183</v>
      </c>
      <c r="B200" s="452"/>
      <c r="C200" s="452"/>
      <c r="D200" s="452"/>
      <c r="E200" s="452"/>
      <c r="F200" s="452"/>
      <c r="G200" s="452"/>
      <c r="H200" s="452"/>
    </row>
    <row r="201" spans="1:8">
      <c r="A201" s="452" t="s">
        <v>499</v>
      </c>
      <c r="B201" s="452"/>
      <c r="C201" s="452"/>
      <c r="D201" s="452"/>
      <c r="E201" s="452"/>
      <c r="F201" s="452"/>
      <c r="G201" s="452"/>
      <c r="H201" s="452"/>
    </row>
    <row r="202" spans="1:8">
      <c r="A202" s="333"/>
      <c r="B202" s="333"/>
      <c r="C202" s="333"/>
      <c r="D202" s="333"/>
      <c r="E202" s="333"/>
      <c r="F202" s="333"/>
      <c r="G202" s="333"/>
      <c r="H202" s="333"/>
    </row>
    <row r="203" spans="1:8" ht="40.5" customHeight="1">
      <c r="A203" s="334" t="str">
        <f>CONCATENATE(COUNTA(A15:A197)," ","Temáticas de Capacitación")</f>
        <v>41 Temáticas de Capacitación</v>
      </c>
      <c r="B203" s="453" t="str">
        <f>CONCATENATE(COUNTA(C15:C197)," ","Registros individuales de Acciones de capacitación")</f>
        <v>183 Registros individuales de Acciones de capacitación</v>
      </c>
      <c r="C203" s="454"/>
      <c r="D203" s="335">
        <f>SUM(D15:D197)</f>
        <v>5444</v>
      </c>
      <c r="E203" s="335">
        <f>SUM(E15:E197)</f>
        <v>5444</v>
      </c>
      <c r="F203" s="335" t="s">
        <v>223</v>
      </c>
      <c r="G203" s="335" t="s">
        <v>224</v>
      </c>
      <c r="H203" s="335" t="s">
        <v>225</v>
      </c>
    </row>
    <row r="204" spans="1:8">
      <c r="A204" s="451" t="s">
        <v>670</v>
      </c>
      <c r="B204" s="451"/>
      <c r="C204" s="451"/>
      <c r="D204" s="451"/>
      <c r="E204" s="451"/>
      <c r="F204" s="451"/>
      <c r="G204" s="451"/>
      <c r="H204" s="451"/>
    </row>
    <row r="205" spans="1:8">
      <c r="A205" s="363" t="s">
        <v>49</v>
      </c>
      <c r="B205" s="336"/>
      <c r="C205" s="336"/>
      <c r="D205" s="336"/>
      <c r="E205" s="336"/>
      <c r="F205" s="336"/>
      <c r="G205" s="336"/>
      <c r="H205" s="336"/>
    </row>
    <row r="206" spans="1:8" ht="24.75" customHeight="1">
      <c r="A206" s="456" t="s">
        <v>669</v>
      </c>
      <c r="B206" s="456"/>
      <c r="C206" s="456"/>
      <c r="D206" s="456"/>
      <c r="E206" s="456"/>
      <c r="F206" s="456"/>
      <c r="G206" s="456"/>
      <c r="H206" s="456"/>
    </row>
    <row r="207" spans="1:8" ht="15" customHeight="1"/>
    <row r="208" spans="1:8" ht="15" customHeight="1"/>
  </sheetData>
  <mergeCells count="183">
    <mergeCell ref="A206:H206"/>
    <mergeCell ref="A198:B198"/>
    <mergeCell ref="E192:E194"/>
    <mergeCell ref="F192:F194"/>
    <mergeCell ref="G192:G194"/>
    <mergeCell ref="H192:H194"/>
    <mergeCell ref="E196:E197"/>
    <mergeCell ref="F196:F197"/>
    <mergeCell ref="G196:G197"/>
    <mergeCell ref="H196:H197"/>
    <mergeCell ref="E182:E183"/>
    <mergeCell ref="F182:F183"/>
    <mergeCell ref="G182:G183"/>
    <mergeCell ref="H182:H183"/>
    <mergeCell ref="E184:E190"/>
    <mergeCell ref="F184:F190"/>
    <mergeCell ref="G184:G190"/>
    <mergeCell ref="H184:H190"/>
    <mergeCell ref="E162:E179"/>
    <mergeCell ref="F162:F179"/>
    <mergeCell ref="G162:G179"/>
    <mergeCell ref="H162:H179"/>
    <mergeCell ref="E180:E181"/>
    <mergeCell ref="F180:F181"/>
    <mergeCell ref="G180:G181"/>
    <mergeCell ref="H180:H181"/>
    <mergeCell ref="E154:E158"/>
    <mergeCell ref="F154:F158"/>
    <mergeCell ref="G154:G158"/>
    <mergeCell ref="H154:H158"/>
    <mergeCell ref="E159:E161"/>
    <mergeCell ref="F159:F161"/>
    <mergeCell ref="G159:G161"/>
    <mergeCell ref="H159:H161"/>
    <mergeCell ref="E141:E143"/>
    <mergeCell ref="F141:F143"/>
    <mergeCell ref="G141:G143"/>
    <mergeCell ref="H141:H143"/>
    <mergeCell ref="E144:E153"/>
    <mergeCell ref="F144:F153"/>
    <mergeCell ref="G144:G153"/>
    <mergeCell ref="H144:H153"/>
    <mergeCell ref="E123:E128"/>
    <mergeCell ref="F123:F128"/>
    <mergeCell ref="G123:G128"/>
    <mergeCell ref="H123:H128"/>
    <mergeCell ref="E129:E140"/>
    <mergeCell ref="F129:F140"/>
    <mergeCell ref="G129:G140"/>
    <mergeCell ref="H129:H140"/>
    <mergeCell ref="E108:E109"/>
    <mergeCell ref="F108:F109"/>
    <mergeCell ref="G108:G109"/>
    <mergeCell ref="H108:H109"/>
    <mergeCell ref="E110:E122"/>
    <mergeCell ref="F110:F122"/>
    <mergeCell ref="G110:G122"/>
    <mergeCell ref="H110:H122"/>
    <mergeCell ref="E101:E104"/>
    <mergeCell ref="F101:F104"/>
    <mergeCell ref="G101:G104"/>
    <mergeCell ref="H101:H104"/>
    <mergeCell ref="E105:E106"/>
    <mergeCell ref="F105:F106"/>
    <mergeCell ref="G105:G106"/>
    <mergeCell ref="H105:H106"/>
    <mergeCell ref="E66:E93"/>
    <mergeCell ref="F66:F93"/>
    <mergeCell ref="G66:G93"/>
    <mergeCell ref="H66:H93"/>
    <mergeCell ref="E96:E99"/>
    <mergeCell ref="F96:F99"/>
    <mergeCell ref="G96:G99"/>
    <mergeCell ref="H96:H99"/>
    <mergeCell ref="G58:G59"/>
    <mergeCell ref="H58:H59"/>
    <mergeCell ref="E60:E64"/>
    <mergeCell ref="F60:F64"/>
    <mergeCell ref="G60:G64"/>
    <mergeCell ref="H60:H64"/>
    <mergeCell ref="H47:H50"/>
    <mergeCell ref="E51:E56"/>
    <mergeCell ref="F51:F56"/>
    <mergeCell ref="G51:G56"/>
    <mergeCell ref="H51:H56"/>
    <mergeCell ref="H38:H40"/>
    <mergeCell ref="E42:E46"/>
    <mergeCell ref="F42:F46"/>
    <mergeCell ref="G42:G46"/>
    <mergeCell ref="H42:H46"/>
    <mergeCell ref="H29:H32"/>
    <mergeCell ref="E33:E37"/>
    <mergeCell ref="F33:F37"/>
    <mergeCell ref="G33:G37"/>
    <mergeCell ref="H33:H37"/>
    <mergeCell ref="H15:H17"/>
    <mergeCell ref="E19:E25"/>
    <mergeCell ref="F19:F25"/>
    <mergeCell ref="G19:G25"/>
    <mergeCell ref="H19:H25"/>
    <mergeCell ref="A196:A197"/>
    <mergeCell ref="B196:B197"/>
    <mergeCell ref="E15:E17"/>
    <mergeCell ref="F15:F17"/>
    <mergeCell ref="G15:G17"/>
    <mergeCell ref="E29:E32"/>
    <mergeCell ref="F29:F32"/>
    <mergeCell ref="G29:G32"/>
    <mergeCell ref="E38:E40"/>
    <mergeCell ref="F38:F40"/>
    <mergeCell ref="G38:G40"/>
    <mergeCell ref="E47:E50"/>
    <mergeCell ref="F47:F50"/>
    <mergeCell ref="G47:G50"/>
    <mergeCell ref="E58:E59"/>
    <mergeCell ref="F58:F59"/>
    <mergeCell ref="A182:A183"/>
    <mergeCell ref="B182:B183"/>
    <mergeCell ref="A184:A190"/>
    <mergeCell ref="B184:B190"/>
    <mergeCell ref="A192:A194"/>
    <mergeCell ref="B192:B194"/>
    <mergeCell ref="A159:A161"/>
    <mergeCell ref="B159:B161"/>
    <mergeCell ref="A162:A179"/>
    <mergeCell ref="B162:B179"/>
    <mergeCell ref="A180:A181"/>
    <mergeCell ref="B180:B181"/>
    <mergeCell ref="A141:A143"/>
    <mergeCell ref="B141:B143"/>
    <mergeCell ref="A144:A153"/>
    <mergeCell ref="B144:B153"/>
    <mergeCell ref="A154:A158"/>
    <mergeCell ref="B154:B158"/>
    <mergeCell ref="A110:A122"/>
    <mergeCell ref="B110:B122"/>
    <mergeCell ref="A123:A128"/>
    <mergeCell ref="B123:B128"/>
    <mergeCell ref="A129:A140"/>
    <mergeCell ref="B129:B140"/>
    <mergeCell ref="A105:A106"/>
    <mergeCell ref="B105:B106"/>
    <mergeCell ref="A108:A109"/>
    <mergeCell ref="B108:B109"/>
    <mergeCell ref="A60:A64"/>
    <mergeCell ref="B60:B64"/>
    <mergeCell ref="A66:A93"/>
    <mergeCell ref="B66:B93"/>
    <mergeCell ref="A96:A99"/>
    <mergeCell ref="B96:B99"/>
    <mergeCell ref="A15:A17"/>
    <mergeCell ref="B15:B17"/>
    <mergeCell ref="A19:A25"/>
    <mergeCell ref="B19:B25"/>
    <mergeCell ref="A29:A32"/>
    <mergeCell ref="B29:B32"/>
    <mergeCell ref="A204:H204"/>
    <mergeCell ref="A200:H200"/>
    <mergeCell ref="A201:H201"/>
    <mergeCell ref="B203:C203"/>
    <mergeCell ref="A47:A50"/>
    <mergeCell ref="B47:B50"/>
    <mergeCell ref="A51:A56"/>
    <mergeCell ref="B51:B56"/>
    <mergeCell ref="A58:A59"/>
    <mergeCell ref="B58:B59"/>
    <mergeCell ref="A33:A37"/>
    <mergeCell ref="B33:B37"/>
    <mergeCell ref="A38:A40"/>
    <mergeCell ref="B38:B40"/>
    <mergeCell ref="A42:A46"/>
    <mergeCell ref="B42:B46"/>
    <mergeCell ref="A101:A104"/>
    <mergeCell ref="B101:B104"/>
    <mergeCell ref="A11:H11"/>
    <mergeCell ref="A12:C12"/>
    <mergeCell ref="F13:H13"/>
    <mergeCell ref="A5:H5"/>
    <mergeCell ref="A6:H6"/>
    <mergeCell ref="A7:H7"/>
    <mergeCell ref="A8:H8"/>
    <mergeCell ref="A9:H9"/>
    <mergeCell ref="A10:H10"/>
  </mergeCells>
  <pageMargins left="0.70866141732283472" right="0.70866141732283472" top="0.74803149606299213" bottom="0.74803149606299213" header="0.31496062992125984" footer="0.31496062992125984"/>
  <pageSetup scale="42" fitToHeight="0" orientation="portrait" r:id="rId1"/>
  <rowBreaks count="2" manualBreakCount="2">
    <brk id="93" max="7" man="1"/>
    <brk id="183"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6:H1005"/>
  <sheetViews>
    <sheetView showGridLines="0" tabSelected="1" view="pageBreakPreview" zoomScale="85" zoomScaleNormal="100" zoomScaleSheetLayoutView="85" workbookViewId="0">
      <selection activeCell="A5" sqref="A5:J5"/>
    </sheetView>
  </sheetViews>
  <sheetFormatPr baseColWidth="10" defaultColWidth="16.83203125" defaultRowHeight="15" customHeight="1"/>
  <cols>
    <col min="1" max="1" width="26.33203125" style="2" customWidth="1"/>
    <col min="2" max="2" width="21" style="2" customWidth="1"/>
    <col min="3" max="3" width="22.83203125" style="2" customWidth="1"/>
    <col min="4" max="4" width="20.6640625" style="2" customWidth="1"/>
    <col min="5" max="5" width="23.6640625" style="2" customWidth="1"/>
    <col min="6" max="6" width="18.33203125" style="2" customWidth="1"/>
    <col min="7" max="7" width="16.83203125" style="2" customWidth="1"/>
    <col min="8" max="26" width="11.6640625" style="2" customWidth="1"/>
    <col min="27" max="16384" width="16.83203125" style="2"/>
  </cols>
  <sheetData>
    <row r="6" spans="1:8" ht="21" customHeight="1">
      <c r="A6" s="480"/>
      <c r="B6" s="481"/>
      <c r="C6" s="481"/>
      <c r="D6" s="481"/>
      <c r="E6" s="481"/>
      <c r="F6" s="481"/>
    </row>
    <row r="7" spans="1:8" ht="28.5" customHeight="1">
      <c r="A7" s="482"/>
      <c r="B7" s="483"/>
      <c r="C7" s="483"/>
      <c r="D7" s="483"/>
      <c r="E7" s="483"/>
      <c r="F7" s="483"/>
    </row>
    <row r="8" spans="1:8" ht="16.5" customHeight="1">
      <c r="A8" s="479" t="s">
        <v>6</v>
      </c>
      <c r="B8" s="483"/>
      <c r="C8" s="483"/>
      <c r="D8" s="483"/>
      <c r="E8" s="483"/>
      <c r="F8" s="483"/>
    </row>
    <row r="9" spans="1:8" ht="16.5" customHeight="1">
      <c r="A9" s="479" t="s">
        <v>7</v>
      </c>
      <c r="B9" s="483"/>
      <c r="C9" s="483"/>
      <c r="D9" s="483"/>
      <c r="E9" s="483"/>
      <c r="F9" s="483"/>
    </row>
    <row r="10" spans="1:8" ht="16.5" customHeight="1">
      <c r="A10" s="484" t="s">
        <v>8</v>
      </c>
      <c r="B10" s="484"/>
      <c r="C10" s="484"/>
      <c r="D10" s="484"/>
      <c r="E10" s="484"/>
      <c r="F10" s="484"/>
    </row>
    <row r="11" spans="1:8" ht="16.5" customHeight="1">
      <c r="A11" s="479" t="s">
        <v>659</v>
      </c>
      <c r="B11" s="479"/>
      <c r="C11" s="479"/>
      <c r="D11" s="479"/>
      <c r="E11" s="479"/>
      <c r="F11" s="479"/>
    </row>
    <row r="12" spans="1:8" ht="16.149999999999999" customHeight="1">
      <c r="A12" s="464"/>
      <c r="B12" s="465"/>
      <c r="C12" s="465"/>
      <c r="D12" s="465"/>
      <c r="E12" s="465"/>
      <c r="F12" s="465"/>
    </row>
    <row r="13" spans="1:8" ht="142.5" customHeight="1">
      <c r="A13" s="466" t="s">
        <v>647</v>
      </c>
      <c r="B13" s="466"/>
      <c r="C13" s="466"/>
      <c r="D13" s="466"/>
      <c r="E13" s="466"/>
      <c r="F13" s="466"/>
      <c r="H13" s="3"/>
    </row>
    <row r="14" spans="1:8" ht="23.25" customHeight="1">
      <c r="A14" s="467" t="s">
        <v>9</v>
      </c>
      <c r="B14" s="468"/>
      <c r="C14" s="468"/>
      <c r="D14" s="468"/>
      <c r="E14" s="468"/>
      <c r="F14" s="468"/>
    </row>
    <row r="15" spans="1:8" ht="16.5" customHeight="1">
      <c r="A15" s="469" t="s">
        <v>660</v>
      </c>
      <c r="B15" s="471" t="s">
        <v>10</v>
      </c>
      <c r="C15" s="472"/>
      <c r="D15" s="472"/>
      <c r="E15" s="472"/>
      <c r="F15" s="468"/>
    </row>
    <row r="16" spans="1:8" ht="25.5" customHeight="1">
      <c r="A16" s="470"/>
      <c r="B16" s="473" t="s">
        <v>11</v>
      </c>
      <c r="C16" s="470"/>
      <c r="D16" s="470"/>
      <c r="E16" s="470"/>
      <c r="F16" s="470"/>
    </row>
    <row r="17" spans="1:8" ht="24" customHeight="1">
      <c r="A17" s="474" t="s">
        <v>12</v>
      </c>
      <c r="B17" s="474" t="s">
        <v>663</v>
      </c>
      <c r="C17" s="474" t="s">
        <v>13</v>
      </c>
      <c r="D17" s="476" t="s">
        <v>14</v>
      </c>
      <c r="E17" s="476"/>
      <c r="F17" s="476"/>
    </row>
    <row r="18" spans="1:8" ht="15" customHeight="1">
      <c r="A18" s="475"/>
      <c r="B18" s="475"/>
      <c r="C18" s="475"/>
      <c r="D18" s="161" t="s">
        <v>15</v>
      </c>
      <c r="E18" s="161" t="s">
        <v>16</v>
      </c>
      <c r="F18" s="161" t="s">
        <v>17</v>
      </c>
    </row>
    <row r="19" spans="1:8" s="158" customFormat="1" ht="20.25" customHeight="1">
      <c r="A19" s="477">
        <f>'Solicitud x Acción Capacitación'!D203</f>
        <v>5444</v>
      </c>
      <c r="B19" s="153" t="s">
        <v>18</v>
      </c>
      <c r="C19" s="152">
        <f>COUNTA('Participantes que iniciaron'!C11:C162)</f>
        <v>151</v>
      </c>
      <c r="D19" s="156">
        <f>'Participantes que iniciaron'!E162</f>
        <v>2509</v>
      </c>
      <c r="E19" s="156">
        <f>'Participantes que iniciaron'!F162</f>
        <v>1498</v>
      </c>
      <c r="F19" s="157">
        <f>SUM(D19:E19)</f>
        <v>4007</v>
      </c>
    </row>
    <row r="20" spans="1:8" s="158" customFormat="1" ht="20.25" customHeight="1">
      <c r="A20" s="478"/>
      <c r="B20" s="154" t="s">
        <v>19</v>
      </c>
      <c r="C20" s="155">
        <f>'Acciones Capacita q. Culminaron'!F26</f>
        <v>108</v>
      </c>
      <c r="D20" s="159">
        <f>'Participantes que Culminaron'!E34</f>
        <v>1866</v>
      </c>
      <c r="E20" s="159">
        <f>'Participantes que Culminaron'!F34</f>
        <v>1205</v>
      </c>
      <c r="F20" s="160">
        <f>SUM(D20:E20)</f>
        <v>3071</v>
      </c>
    </row>
    <row r="21" spans="1:8" ht="12" customHeight="1">
      <c r="A21" s="462" t="s">
        <v>20</v>
      </c>
      <c r="B21" s="463"/>
      <c r="C21" s="463"/>
      <c r="D21" s="463"/>
      <c r="E21" s="463"/>
      <c r="F21" s="463"/>
    </row>
    <row r="22" spans="1:8" ht="9" customHeight="1">
      <c r="A22" s="459" t="s">
        <v>21</v>
      </c>
      <c r="B22" s="459"/>
      <c r="C22" s="459"/>
      <c r="D22" s="459"/>
      <c r="E22" s="459"/>
      <c r="F22" s="459"/>
    </row>
    <row r="23" spans="1:8" ht="14.25" customHeight="1"/>
    <row r="24" spans="1:8" ht="14.25" customHeight="1">
      <c r="H24" s="4"/>
    </row>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spans="1:5" ht="14.25" customHeight="1"/>
    <row r="34" spans="1:5" ht="14.25" customHeight="1"/>
    <row r="35" spans="1:5" ht="14.25" customHeight="1"/>
    <row r="36" spans="1:5" ht="14.25" customHeight="1"/>
    <row r="37" spans="1:5" ht="14.25" customHeight="1"/>
    <row r="38" spans="1:5" ht="14.25" customHeight="1"/>
    <row r="39" spans="1:5" ht="14.25" customHeight="1"/>
    <row r="40" spans="1:5" ht="14.25" customHeight="1"/>
    <row r="41" spans="1:5" ht="14.25" customHeight="1"/>
    <row r="42" spans="1:5" ht="14.25" customHeight="1"/>
    <row r="43" spans="1:5" ht="14.25" customHeight="1"/>
    <row r="44" spans="1:5" ht="14.25" customHeight="1">
      <c r="A44" s="460" t="s">
        <v>22</v>
      </c>
      <c r="B44" s="461"/>
      <c r="C44" s="461"/>
      <c r="D44" s="461"/>
      <c r="E44" s="461"/>
    </row>
    <row r="45" spans="1:5" ht="14.25" customHeight="1">
      <c r="A45" s="460" t="s">
        <v>23</v>
      </c>
      <c r="B45" s="461"/>
      <c r="C45" s="461"/>
      <c r="D45" s="461"/>
      <c r="E45" s="461"/>
    </row>
    <row r="46" spans="1:5" ht="14.25" customHeight="1">
      <c r="A46" s="460" t="s">
        <v>24</v>
      </c>
      <c r="B46" s="461"/>
      <c r="C46" s="461"/>
      <c r="D46" s="461"/>
      <c r="E46" s="461"/>
    </row>
    <row r="47" spans="1:5" ht="14.25" customHeight="1">
      <c r="A47" s="460" t="s">
        <v>664</v>
      </c>
      <c r="B47" s="461"/>
      <c r="C47" s="461"/>
      <c r="D47" s="461"/>
      <c r="E47" s="461"/>
    </row>
    <row r="48" spans="1:5" ht="14.25" customHeight="1">
      <c r="A48" s="5"/>
      <c r="B48" s="6" t="s">
        <v>25</v>
      </c>
      <c r="C48" s="6" t="s">
        <v>18</v>
      </c>
      <c r="D48" s="6" t="s">
        <v>26</v>
      </c>
      <c r="E48" s="6" t="s">
        <v>27</v>
      </c>
    </row>
    <row r="49" spans="1:5" ht="15" customHeight="1">
      <c r="A49" s="7" t="s">
        <v>665</v>
      </c>
      <c r="B49" s="8">
        <f>A19</f>
        <v>5444</v>
      </c>
      <c r="C49" s="8">
        <f>F19</f>
        <v>4007</v>
      </c>
      <c r="D49" s="8">
        <f>B49-C49</f>
        <v>1437</v>
      </c>
      <c r="E49" s="8">
        <f>F20</f>
        <v>3071</v>
      </c>
    </row>
    <row r="50" spans="1:5" ht="14.25" customHeight="1"/>
    <row r="51" spans="1:5" ht="14.25" customHeight="1"/>
    <row r="52" spans="1:5" ht="14.25" customHeight="1"/>
    <row r="53" spans="1:5" ht="14.25" customHeight="1"/>
    <row r="54" spans="1:5" ht="14.25" customHeight="1"/>
    <row r="55" spans="1:5" ht="14.25" customHeight="1"/>
    <row r="56" spans="1:5" ht="14.25" customHeight="1"/>
    <row r="57" spans="1:5" ht="14.25" customHeight="1"/>
    <row r="58" spans="1:5" ht="14.25" customHeight="1"/>
    <row r="59" spans="1:5" ht="14.25" customHeight="1"/>
    <row r="60" spans="1:5" ht="14.25" customHeight="1"/>
    <row r="61" spans="1:5" ht="14.25" customHeight="1"/>
    <row r="62" spans="1:5" ht="14.25" customHeight="1"/>
    <row r="63" spans="1:5" ht="14.25" customHeight="1"/>
    <row r="64" spans="1: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mergeCells count="23">
    <mergeCell ref="A11:F11"/>
    <mergeCell ref="A6:F6"/>
    <mergeCell ref="A7:F7"/>
    <mergeCell ref="A8:F8"/>
    <mergeCell ref="A9:F9"/>
    <mergeCell ref="A10:F10"/>
    <mergeCell ref="A21:F21"/>
    <mergeCell ref="A12:F12"/>
    <mergeCell ref="A13:F13"/>
    <mergeCell ref="A14:F14"/>
    <mergeCell ref="A15:A16"/>
    <mergeCell ref="B15:F15"/>
    <mergeCell ref="B16:F16"/>
    <mergeCell ref="A17:A18"/>
    <mergeCell ref="B17:B18"/>
    <mergeCell ref="C17:C18"/>
    <mergeCell ref="D17:F17"/>
    <mergeCell ref="A19:A20"/>
    <mergeCell ref="A22:F22"/>
    <mergeCell ref="A44:E44"/>
    <mergeCell ref="A45:E45"/>
    <mergeCell ref="A46:E46"/>
    <mergeCell ref="A47:E47"/>
  </mergeCells>
  <pageMargins left="0.70866141732283472" right="0.70866141732283472" top="0.74803149606299213" bottom="0.74803149606299213" header="0" footer="0"/>
  <pageSetup scale="76" fitToHeight="0" orientation="portrait" r:id="rId1"/>
  <ignoredErrors>
    <ignoredError sqref="F19:F2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92D050"/>
    <pageSetUpPr fitToPage="1"/>
  </sheetPr>
  <dimension ref="A1:O165"/>
  <sheetViews>
    <sheetView showGridLines="0" view="pageBreakPreview" zoomScaleNormal="100" zoomScaleSheetLayoutView="100" workbookViewId="0">
      <selection activeCell="A3" sqref="A3:F5"/>
    </sheetView>
  </sheetViews>
  <sheetFormatPr baseColWidth="10" defaultColWidth="9.33203125" defaultRowHeight="12.75"/>
  <cols>
    <col min="1" max="1" width="6.83203125" style="11" customWidth="1"/>
    <col min="2" max="2" width="63.33203125" style="11" customWidth="1"/>
    <col min="3" max="3" width="18.1640625" style="11" customWidth="1"/>
    <col min="4" max="4" width="17.33203125" style="11" customWidth="1"/>
    <col min="5" max="5" width="16.5" style="11" customWidth="1"/>
    <col min="6" max="6" width="16.1640625" style="11" customWidth="1"/>
    <col min="7" max="13" width="9.33203125" style="11"/>
    <col min="14" max="14" width="35.1640625" style="11" customWidth="1"/>
    <col min="15" max="15" width="12.6640625" style="11" customWidth="1"/>
    <col min="16" max="16384" width="9.33203125" style="11"/>
  </cols>
  <sheetData>
    <row r="1" spans="1:15" ht="54" customHeight="1">
      <c r="A1" s="501"/>
      <c r="B1" s="501"/>
      <c r="C1" s="501"/>
      <c r="D1" s="501"/>
      <c r="E1" s="501"/>
      <c r="F1" s="501"/>
    </row>
    <row r="2" spans="1:15" ht="51" customHeight="1">
      <c r="A2" s="502"/>
      <c r="B2" s="503"/>
      <c r="C2" s="503"/>
      <c r="D2" s="503"/>
      <c r="E2" s="503"/>
      <c r="F2" s="503"/>
    </row>
    <row r="3" spans="1:15" ht="21.75" customHeight="1">
      <c r="A3" s="402" t="s">
        <v>47</v>
      </c>
      <c r="B3" s="402"/>
      <c r="C3" s="402"/>
      <c r="D3" s="402"/>
      <c r="E3" s="402"/>
      <c r="F3" s="402"/>
      <c r="G3" s="12"/>
      <c r="H3" s="12"/>
      <c r="I3" s="12"/>
      <c r="J3" s="12"/>
      <c r="K3" s="12"/>
      <c r="L3" s="12"/>
    </row>
    <row r="4" spans="1:15">
      <c r="A4" s="504" t="s">
        <v>213</v>
      </c>
      <c r="B4" s="505"/>
      <c r="C4" s="505"/>
      <c r="D4" s="505"/>
      <c r="E4" s="505"/>
      <c r="F4" s="505"/>
    </row>
    <row r="5" spans="1:15" ht="13.5" customHeight="1">
      <c r="A5" s="511" t="s">
        <v>659</v>
      </c>
      <c r="B5" s="511"/>
      <c r="C5" s="511"/>
      <c r="D5" s="511"/>
      <c r="E5" s="511"/>
      <c r="F5" s="511"/>
    </row>
    <row r="6" spans="1:15" s="71" customFormat="1" ht="24.75" customHeight="1">
      <c r="A6" s="506" t="s">
        <v>504</v>
      </c>
      <c r="B6" s="507"/>
      <c r="C6" s="507"/>
      <c r="D6" s="507"/>
      <c r="E6" s="507"/>
      <c r="F6" s="507"/>
    </row>
    <row r="7" spans="1:15" ht="19.5" customHeight="1">
      <c r="A7" s="508" t="s">
        <v>255</v>
      </c>
      <c r="B7" s="509"/>
      <c r="C7" s="509"/>
      <c r="D7" s="510" t="s">
        <v>505</v>
      </c>
      <c r="E7" s="510"/>
      <c r="F7" s="510"/>
    </row>
    <row r="8" spans="1:15" ht="27" customHeight="1">
      <c r="A8" s="512" t="s">
        <v>192</v>
      </c>
      <c r="B8" s="512"/>
      <c r="C8" s="512"/>
      <c r="D8" s="512"/>
      <c r="E8" s="512"/>
      <c r="F8" s="512"/>
    </row>
    <row r="9" spans="1:15" ht="23.25" customHeight="1">
      <c r="A9" s="486" t="s">
        <v>74</v>
      </c>
      <c r="B9" s="488" t="s">
        <v>193</v>
      </c>
      <c r="C9" s="490" t="s">
        <v>45</v>
      </c>
      <c r="D9" s="488" t="s">
        <v>194</v>
      </c>
      <c r="E9" s="492" t="s">
        <v>72</v>
      </c>
      <c r="F9" s="493"/>
    </row>
    <row r="10" spans="1:15" ht="23.85" customHeight="1">
      <c r="A10" s="487"/>
      <c r="B10" s="489"/>
      <c r="C10" s="491"/>
      <c r="D10" s="489"/>
      <c r="E10" s="69" t="s">
        <v>15</v>
      </c>
      <c r="F10" s="70" t="s">
        <v>16</v>
      </c>
      <c r="N10" s="151"/>
      <c r="O10" s="52"/>
    </row>
    <row r="11" spans="1:15">
      <c r="A11" s="68" t="s">
        <v>503</v>
      </c>
      <c r="B11" s="66" t="s">
        <v>309</v>
      </c>
      <c r="C11" s="67" t="s">
        <v>341</v>
      </c>
      <c r="D11" s="270">
        <v>59</v>
      </c>
      <c r="E11" s="267">
        <v>30</v>
      </c>
      <c r="F11" s="268">
        <v>29</v>
      </c>
      <c r="G11" s="269"/>
      <c r="N11" s="499"/>
      <c r="O11" s="500"/>
    </row>
    <row r="12" spans="1:15">
      <c r="A12" s="68">
        <v>2</v>
      </c>
      <c r="B12" s="66" t="s">
        <v>309</v>
      </c>
      <c r="C12" s="67" t="s">
        <v>310</v>
      </c>
      <c r="D12" s="270">
        <v>116</v>
      </c>
      <c r="E12" s="267">
        <v>95</v>
      </c>
      <c r="F12" s="268">
        <v>21</v>
      </c>
      <c r="G12" s="269"/>
      <c r="N12" s="499"/>
      <c r="O12" s="500"/>
    </row>
    <row r="13" spans="1:15" ht="15">
      <c r="A13" s="68">
        <v>3</v>
      </c>
      <c r="B13" s="66" t="s">
        <v>309</v>
      </c>
      <c r="C13" s="67" t="s">
        <v>326</v>
      </c>
      <c r="D13" s="270">
        <v>74</v>
      </c>
      <c r="E13" s="267">
        <v>58</v>
      </c>
      <c r="F13" s="268">
        <v>16</v>
      </c>
      <c r="G13" s="269"/>
      <c r="N13" s="326"/>
      <c r="O13" s="52"/>
    </row>
    <row r="14" spans="1:15" ht="15">
      <c r="A14" s="68">
        <v>4</v>
      </c>
      <c r="B14" s="66" t="s">
        <v>233</v>
      </c>
      <c r="C14" s="67" t="s">
        <v>282</v>
      </c>
      <c r="D14" s="270">
        <v>28</v>
      </c>
      <c r="E14" s="267">
        <v>2</v>
      </c>
      <c r="F14" s="268">
        <v>26</v>
      </c>
      <c r="G14" s="269"/>
      <c r="N14" s="326"/>
      <c r="O14" s="52"/>
    </row>
    <row r="15" spans="1:15" ht="25.5">
      <c r="A15" s="68">
        <v>5</v>
      </c>
      <c r="B15" s="66" t="s">
        <v>31</v>
      </c>
      <c r="C15" s="67" t="s">
        <v>266</v>
      </c>
      <c r="D15" s="270">
        <v>41</v>
      </c>
      <c r="E15" s="267">
        <v>19</v>
      </c>
      <c r="F15" s="268">
        <v>22</v>
      </c>
      <c r="G15" s="269"/>
      <c r="N15" s="326"/>
      <c r="O15" s="52"/>
    </row>
    <row r="16" spans="1:15" ht="25.5">
      <c r="A16" s="68">
        <v>6</v>
      </c>
      <c r="B16" s="66" t="s">
        <v>31</v>
      </c>
      <c r="C16" s="67" t="s">
        <v>265</v>
      </c>
      <c r="D16" s="270">
        <v>52</v>
      </c>
      <c r="E16" s="267">
        <v>25</v>
      </c>
      <c r="F16" s="268">
        <v>27</v>
      </c>
      <c r="G16" s="269"/>
      <c r="N16" s="326"/>
      <c r="O16" s="52"/>
    </row>
    <row r="17" spans="1:6" ht="25.5">
      <c r="A17" s="68">
        <v>7</v>
      </c>
      <c r="B17" s="66" t="s">
        <v>31</v>
      </c>
      <c r="C17" s="67" t="s">
        <v>268</v>
      </c>
      <c r="D17" s="270">
        <v>46</v>
      </c>
      <c r="E17" s="267">
        <v>27</v>
      </c>
      <c r="F17" s="268">
        <v>19</v>
      </c>
    </row>
    <row r="18" spans="1:6" ht="25.5">
      <c r="A18" s="68">
        <v>8</v>
      </c>
      <c r="B18" s="66" t="s">
        <v>31</v>
      </c>
      <c r="C18" s="67" t="s">
        <v>269</v>
      </c>
      <c r="D18" s="270">
        <v>34</v>
      </c>
      <c r="E18" s="267">
        <v>18</v>
      </c>
      <c r="F18" s="268">
        <v>16</v>
      </c>
    </row>
    <row r="19" spans="1:6" ht="25.5">
      <c r="A19" s="68">
        <v>9</v>
      </c>
      <c r="B19" s="66" t="s">
        <v>31</v>
      </c>
      <c r="C19" s="67" t="s">
        <v>267</v>
      </c>
      <c r="D19" s="270">
        <v>56</v>
      </c>
      <c r="E19" s="267">
        <v>38</v>
      </c>
      <c r="F19" s="268">
        <v>18</v>
      </c>
    </row>
    <row r="20" spans="1:6" ht="25.5">
      <c r="A20" s="68">
        <v>10</v>
      </c>
      <c r="B20" s="66" t="s">
        <v>31</v>
      </c>
      <c r="C20" s="67" t="s">
        <v>257</v>
      </c>
      <c r="D20" s="270">
        <v>29</v>
      </c>
      <c r="E20" s="267">
        <v>21</v>
      </c>
      <c r="F20" s="268">
        <v>8</v>
      </c>
    </row>
    <row r="21" spans="1:6" ht="25.5">
      <c r="A21" s="68">
        <v>11</v>
      </c>
      <c r="B21" s="66" t="s">
        <v>31</v>
      </c>
      <c r="C21" s="67" t="s">
        <v>256</v>
      </c>
      <c r="D21" s="270">
        <v>37</v>
      </c>
      <c r="E21" s="267">
        <v>29</v>
      </c>
      <c r="F21" s="268">
        <v>8</v>
      </c>
    </row>
    <row r="22" spans="1:6" ht="25.5">
      <c r="A22" s="68">
        <v>12</v>
      </c>
      <c r="B22" s="66" t="s">
        <v>377</v>
      </c>
      <c r="C22" s="67" t="s">
        <v>378</v>
      </c>
      <c r="D22" s="270">
        <v>28</v>
      </c>
      <c r="E22" s="267">
        <v>2</v>
      </c>
      <c r="F22" s="268">
        <v>26</v>
      </c>
    </row>
    <row r="23" spans="1:6">
      <c r="A23" s="68">
        <v>13</v>
      </c>
      <c r="B23" s="66" t="s">
        <v>34</v>
      </c>
      <c r="C23" s="67" t="s">
        <v>258</v>
      </c>
      <c r="D23" s="270">
        <v>36</v>
      </c>
      <c r="E23" s="267">
        <v>20</v>
      </c>
      <c r="F23" s="268">
        <v>16</v>
      </c>
    </row>
    <row r="24" spans="1:6">
      <c r="A24" s="68">
        <v>14</v>
      </c>
      <c r="B24" s="66" t="s">
        <v>34</v>
      </c>
      <c r="C24" s="67" t="s">
        <v>264</v>
      </c>
      <c r="D24" s="270">
        <v>25</v>
      </c>
      <c r="E24" s="267">
        <v>12</v>
      </c>
      <c r="F24" s="268">
        <v>13</v>
      </c>
    </row>
    <row r="25" spans="1:6">
      <c r="A25" s="68">
        <v>15</v>
      </c>
      <c r="B25" s="66" t="s">
        <v>34</v>
      </c>
      <c r="C25" s="67" t="s">
        <v>313</v>
      </c>
      <c r="D25" s="270">
        <v>45</v>
      </c>
      <c r="E25" s="267">
        <v>27</v>
      </c>
      <c r="F25" s="268">
        <v>18</v>
      </c>
    </row>
    <row r="26" spans="1:6">
      <c r="A26" s="68">
        <v>16</v>
      </c>
      <c r="B26" s="66" t="s">
        <v>34</v>
      </c>
      <c r="C26" s="67" t="s">
        <v>311</v>
      </c>
      <c r="D26" s="270">
        <v>27</v>
      </c>
      <c r="E26" s="267">
        <v>17</v>
      </c>
      <c r="F26" s="268">
        <v>10</v>
      </c>
    </row>
    <row r="27" spans="1:6">
      <c r="A27" s="68">
        <v>17</v>
      </c>
      <c r="B27" s="66" t="s">
        <v>34</v>
      </c>
      <c r="C27" s="67" t="s">
        <v>343</v>
      </c>
      <c r="D27" s="270">
        <v>30</v>
      </c>
      <c r="E27" s="267">
        <v>19</v>
      </c>
      <c r="F27" s="268">
        <v>11</v>
      </c>
    </row>
    <row r="28" spans="1:6">
      <c r="A28" s="68">
        <v>18</v>
      </c>
      <c r="B28" s="66" t="s">
        <v>34</v>
      </c>
      <c r="C28" s="67" t="s">
        <v>349</v>
      </c>
      <c r="D28" s="270">
        <v>30</v>
      </c>
      <c r="E28" s="267">
        <v>17</v>
      </c>
      <c r="F28" s="268">
        <v>13</v>
      </c>
    </row>
    <row r="29" spans="1:6">
      <c r="A29" s="68">
        <v>19</v>
      </c>
      <c r="B29" s="66" t="s">
        <v>34</v>
      </c>
      <c r="C29" s="67" t="s">
        <v>369</v>
      </c>
      <c r="D29" s="270">
        <v>22</v>
      </c>
      <c r="E29" s="267">
        <v>15</v>
      </c>
      <c r="F29" s="268">
        <v>7</v>
      </c>
    </row>
    <row r="30" spans="1:6">
      <c r="A30" s="68">
        <v>20</v>
      </c>
      <c r="B30" s="66" t="s">
        <v>34</v>
      </c>
      <c r="C30" s="67" t="s">
        <v>327</v>
      </c>
      <c r="D30" s="270">
        <v>28</v>
      </c>
      <c r="E30" s="267">
        <v>17</v>
      </c>
      <c r="F30" s="268">
        <v>11</v>
      </c>
    </row>
    <row r="31" spans="1:6">
      <c r="A31" s="68">
        <v>21</v>
      </c>
      <c r="B31" s="66" t="s">
        <v>34</v>
      </c>
      <c r="C31" s="67" t="s">
        <v>352</v>
      </c>
      <c r="D31" s="270">
        <v>33</v>
      </c>
      <c r="E31" s="267">
        <v>16</v>
      </c>
      <c r="F31" s="268">
        <v>17</v>
      </c>
    </row>
    <row r="32" spans="1:6">
      <c r="A32" s="68">
        <v>22</v>
      </c>
      <c r="B32" s="66" t="s">
        <v>34</v>
      </c>
      <c r="C32" s="67" t="s">
        <v>366</v>
      </c>
      <c r="D32" s="270">
        <v>27</v>
      </c>
      <c r="E32" s="267">
        <v>13</v>
      </c>
      <c r="F32" s="268">
        <v>14</v>
      </c>
    </row>
    <row r="33" spans="1:6">
      <c r="A33" s="68">
        <v>23</v>
      </c>
      <c r="B33" s="66" t="s">
        <v>34</v>
      </c>
      <c r="C33" s="67" t="s">
        <v>387</v>
      </c>
      <c r="D33" s="270">
        <v>17</v>
      </c>
      <c r="E33" s="267">
        <v>7</v>
      </c>
      <c r="F33" s="268">
        <v>10</v>
      </c>
    </row>
    <row r="34" spans="1:6">
      <c r="A34" s="68">
        <v>24</v>
      </c>
      <c r="B34" s="66" t="s">
        <v>34</v>
      </c>
      <c r="C34" s="67" t="s">
        <v>379</v>
      </c>
      <c r="D34" s="270">
        <v>21</v>
      </c>
      <c r="E34" s="267">
        <v>11</v>
      </c>
      <c r="F34" s="268">
        <v>10</v>
      </c>
    </row>
    <row r="35" spans="1:6">
      <c r="A35" s="68">
        <v>25</v>
      </c>
      <c r="B35" s="66" t="s">
        <v>34</v>
      </c>
      <c r="C35" s="67" t="s">
        <v>392</v>
      </c>
      <c r="D35" s="270">
        <v>18</v>
      </c>
      <c r="E35" s="267">
        <v>9</v>
      </c>
      <c r="F35" s="268">
        <v>9</v>
      </c>
    </row>
    <row r="36" spans="1:6">
      <c r="A36" s="68">
        <v>26</v>
      </c>
      <c r="B36" s="66" t="s">
        <v>34</v>
      </c>
      <c r="C36" s="67" t="s">
        <v>391</v>
      </c>
      <c r="D36" s="270">
        <v>21</v>
      </c>
      <c r="E36" s="267">
        <v>16</v>
      </c>
      <c r="F36" s="268">
        <v>5</v>
      </c>
    </row>
    <row r="37" spans="1:6">
      <c r="A37" s="68">
        <v>27</v>
      </c>
      <c r="B37" s="66" t="s">
        <v>34</v>
      </c>
      <c r="C37" s="67" t="s">
        <v>406</v>
      </c>
      <c r="D37" s="270">
        <v>20</v>
      </c>
      <c r="E37" s="267">
        <v>6</v>
      </c>
      <c r="F37" s="268">
        <v>14</v>
      </c>
    </row>
    <row r="38" spans="1:6">
      <c r="A38" s="68">
        <v>28</v>
      </c>
      <c r="B38" s="66" t="s">
        <v>34</v>
      </c>
      <c r="C38" s="67" t="s">
        <v>397</v>
      </c>
      <c r="D38" s="270">
        <v>21</v>
      </c>
      <c r="E38" s="267">
        <v>11</v>
      </c>
      <c r="F38" s="268">
        <v>10</v>
      </c>
    </row>
    <row r="39" spans="1:6">
      <c r="A39" s="68">
        <v>29</v>
      </c>
      <c r="B39" s="66" t="s">
        <v>34</v>
      </c>
      <c r="C39" s="67" t="s">
        <v>403</v>
      </c>
      <c r="D39" s="270">
        <v>34</v>
      </c>
      <c r="E39" s="267">
        <v>16</v>
      </c>
      <c r="F39" s="268">
        <v>18</v>
      </c>
    </row>
    <row r="40" spans="1:6">
      <c r="A40" s="68">
        <v>30</v>
      </c>
      <c r="B40" s="66" t="s">
        <v>34</v>
      </c>
      <c r="C40" s="67" t="s">
        <v>410</v>
      </c>
      <c r="D40" s="270">
        <v>37</v>
      </c>
      <c r="E40" s="267">
        <v>19</v>
      </c>
      <c r="F40" s="268">
        <v>18</v>
      </c>
    </row>
    <row r="41" spans="1:6">
      <c r="A41" s="68">
        <v>31</v>
      </c>
      <c r="B41" s="66" t="s">
        <v>34</v>
      </c>
      <c r="C41" s="67" t="s">
        <v>418</v>
      </c>
      <c r="D41" s="270">
        <v>11</v>
      </c>
      <c r="E41" s="267">
        <v>5</v>
      </c>
      <c r="F41" s="268">
        <v>6</v>
      </c>
    </row>
    <row r="42" spans="1:6">
      <c r="A42" s="68">
        <v>32</v>
      </c>
      <c r="B42" s="66" t="s">
        <v>34</v>
      </c>
      <c r="C42" s="67" t="s">
        <v>421</v>
      </c>
      <c r="D42" s="270">
        <v>34</v>
      </c>
      <c r="E42" s="267">
        <v>20</v>
      </c>
      <c r="F42" s="268">
        <v>14</v>
      </c>
    </row>
    <row r="43" spans="1:6">
      <c r="A43" s="68">
        <v>33</v>
      </c>
      <c r="B43" s="66" t="s">
        <v>34</v>
      </c>
      <c r="C43" s="67" t="s">
        <v>416</v>
      </c>
      <c r="D43" s="270">
        <v>25</v>
      </c>
      <c r="E43" s="267">
        <v>16</v>
      </c>
      <c r="F43" s="268">
        <v>9</v>
      </c>
    </row>
    <row r="44" spans="1:6" ht="25.5">
      <c r="A44" s="68">
        <v>34</v>
      </c>
      <c r="B44" s="66" t="s">
        <v>395</v>
      </c>
      <c r="C44" s="67" t="s">
        <v>396</v>
      </c>
      <c r="D44" s="270">
        <v>22</v>
      </c>
      <c r="E44" s="267">
        <v>16</v>
      </c>
      <c r="F44" s="268">
        <v>6</v>
      </c>
    </row>
    <row r="45" spans="1:6">
      <c r="A45" s="68">
        <v>35</v>
      </c>
      <c r="B45" s="66" t="s">
        <v>77</v>
      </c>
      <c r="C45" s="67" t="s">
        <v>273</v>
      </c>
      <c r="D45" s="270">
        <v>23</v>
      </c>
      <c r="E45" s="267">
        <v>14</v>
      </c>
      <c r="F45" s="268">
        <v>9</v>
      </c>
    </row>
    <row r="46" spans="1:6" ht="25.5">
      <c r="A46" s="68">
        <v>36</v>
      </c>
      <c r="B46" s="66" t="s">
        <v>236</v>
      </c>
      <c r="C46" s="67" t="s">
        <v>289</v>
      </c>
      <c r="D46" s="270">
        <v>22</v>
      </c>
      <c r="E46" s="267">
        <v>17</v>
      </c>
      <c r="F46" s="268">
        <v>5</v>
      </c>
    </row>
    <row r="47" spans="1:6" ht="25.5">
      <c r="A47" s="68">
        <v>37</v>
      </c>
      <c r="B47" s="66" t="s">
        <v>236</v>
      </c>
      <c r="C47" s="67" t="s">
        <v>285</v>
      </c>
      <c r="D47" s="270">
        <v>25</v>
      </c>
      <c r="E47" s="267">
        <v>14</v>
      </c>
      <c r="F47" s="268">
        <v>11</v>
      </c>
    </row>
    <row r="48" spans="1:6" ht="25.5">
      <c r="A48" s="68">
        <v>38</v>
      </c>
      <c r="B48" s="66" t="s">
        <v>236</v>
      </c>
      <c r="C48" s="67" t="s">
        <v>295</v>
      </c>
      <c r="D48" s="270">
        <v>20</v>
      </c>
      <c r="E48" s="267">
        <v>16</v>
      </c>
      <c r="F48" s="268">
        <v>4</v>
      </c>
    </row>
    <row r="49" spans="1:6">
      <c r="A49" s="68">
        <v>39</v>
      </c>
      <c r="B49" s="66" t="s">
        <v>218</v>
      </c>
      <c r="C49" s="67" t="s">
        <v>278</v>
      </c>
      <c r="D49" s="270">
        <v>24</v>
      </c>
      <c r="E49" s="267">
        <v>19</v>
      </c>
      <c r="F49" s="268">
        <v>5</v>
      </c>
    </row>
    <row r="50" spans="1:6">
      <c r="A50" s="68">
        <v>40</v>
      </c>
      <c r="B50" s="66" t="s">
        <v>334</v>
      </c>
      <c r="C50" s="67" t="s">
        <v>335</v>
      </c>
      <c r="D50" s="270">
        <v>22</v>
      </c>
      <c r="E50" s="267">
        <v>18</v>
      </c>
      <c r="F50" s="268">
        <v>4</v>
      </c>
    </row>
    <row r="51" spans="1:6">
      <c r="A51" s="68">
        <v>41</v>
      </c>
      <c r="B51" s="66" t="s">
        <v>334</v>
      </c>
      <c r="C51" s="67" t="s">
        <v>353</v>
      </c>
      <c r="D51" s="270">
        <v>26</v>
      </c>
      <c r="E51" s="267">
        <v>14</v>
      </c>
      <c r="F51" s="268">
        <v>12</v>
      </c>
    </row>
    <row r="52" spans="1:6">
      <c r="A52" s="68">
        <v>42</v>
      </c>
      <c r="B52" s="66" t="s">
        <v>334</v>
      </c>
      <c r="C52" s="67" t="s">
        <v>411</v>
      </c>
      <c r="D52" s="270">
        <v>25</v>
      </c>
      <c r="E52" s="267">
        <v>23</v>
      </c>
      <c r="F52" s="268">
        <v>2</v>
      </c>
    </row>
    <row r="53" spans="1:6">
      <c r="A53" s="68">
        <v>43</v>
      </c>
      <c r="B53" s="66" t="s">
        <v>35</v>
      </c>
      <c r="C53" s="67" t="s">
        <v>290</v>
      </c>
      <c r="D53" s="270">
        <v>25</v>
      </c>
      <c r="E53" s="267">
        <v>21</v>
      </c>
      <c r="F53" s="268">
        <v>4</v>
      </c>
    </row>
    <row r="54" spans="1:6" ht="25.5">
      <c r="A54" s="68">
        <v>44</v>
      </c>
      <c r="B54" s="66" t="s">
        <v>36</v>
      </c>
      <c r="C54" s="67" t="s">
        <v>303</v>
      </c>
      <c r="D54" s="270">
        <v>10</v>
      </c>
      <c r="E54" s="267">
        <v>8</v>
      </c>
      <c r="F54" s="268">
        <v>2</v>
      </c>
    </row>
    <row r="55" spans="1:6">
      <c r="A55" s="68">
        <v>45</v>
      </c>
      <c r="B55" s="66" t="s">
        <v>217</v>
      </c>
      <c r="C55" s="67" t="s">
        <v>259</v>
      </c>
      <c r="D55" s="270">
        <v>28</v>
      </c>
      <c r="E55" s="267">
        <v>20</v>
      </c>
      <c r="F55" s="268">
        <v>8</v>
      </c>
    </row>
    <row r="56" spans="1:6">
      <c r="A56" s="68">
        <v>46</v>
      </c>
      <c r="B56" s="66" t="s">
        <v>242</v>
      </c>
      <c r="C56" s="67" t="s">
        <v>302</v>
      </c>
      <c r="D56" s="270">
        <v>18</v>
      </c>
      <c r="E56" s="267">
        <v>10</v>
      </c>
      <c r="F56" s="268">
        <v>8</v>
      </c>
    </row>
    <row r="57" spans="1:6">
      <c r="A57" s="68">
        <v>47</v>
      </c>
      <c r="B57" s="66" t="s">
        <v>362</v>
      </c>
      <c r="C57" s="67" t="s">
        <v>363</v>
      </c>
      <c r="D57" s="270">
        <v>22</v>
      </c>
      <c r="E57" s="267">
        <v>21</v>
      </c>
      <c r="F57" s="268">
        <v>1</v>
      </c>
    </row>
    <row r="58" spans="1:6" ht="25.5">
      <c r="A58" s="68">
        <v>48</v>
      </c>
      <c r="B58" s="66" t="s">
        <v>330</v>
      </c>
      <c r="C58" s="67" t="s">
        <v>331</v>
      </c>
      <c r="D58" s="270">
        <v>30</v>
      </c>
      <c r="E58" s="267">
        <v>27</v>
      </c>
      <c r="F58" s="268">
        <v>3</v>
      </c>
    </row>
    <row r="59" spans="1:6" ht="25.5">
      <c r="A59" s="68">
        <v>49</v>
      </c>
      <c r="B59" s="66" t="s">
        <v>330</v>
      </c>
      <c r="C59" s="67" t="s">
        <v>347</v>
      </c>
      <c r="D59" s="270">
        <v>34</v>
      </c>
      <c r="E59" s="267">
        <v>21</v>
      </c>
      <c r="F59" s="268">
        <v>13</v>
      </c>
    </row>
    <row r="60" spans="1:6" ht="25.5">
      <c r="A60" s="68">
        <v>50</v>
      </c>
      <c r="B60" s="66" t="s">
        <v>330</v>
      </c>
      <c r="C60" s="67" t="s">
        <v>356</v>
      </c>
      <c r="D60" s="270">
        <v>24</v>
      </c>
      <c r="E60" s="267">
        <v>19</v>
      </c>
      <c r="F60" s="268">
        <v>5</v>
      </c>
    </row>
    <row r="61" spans="1:6" ht="25.5">
      <c r="A61" s="68">
        <v>51</v>
      </c>
      <c r="B61" s="66" t="s">
        <v>330</v>
      </c>
      <c r="C61" s="67" t="s">
        <v>368</v>
      </c>
      <c r="D61" s="270">
        <v>11</v>
      </c>
      <c r="E61" s="267">
        <v>9</v>
      </c>
      <c r="F61" s="268">
        <v>2</v>
      </c>
    </row>
    <row r="62" spans="1:6">
      <c r="A62" s="68">
        <v>52</v>
      </c>
      <c r="B62" s="66" t="s">
        <v>156</v>
      </c>
      <c r="C62" s="67" t="s">
        <v>320</v>
      </c>
      <c r="D62" s="270">
        <v>30</v>
      </c>
      <c r="E62" s="267">
        <v>21</v>
      </c>
      <c r="F62" s="268">
        <v>9</v>
      </c>
    </row>
    <row r="63" spans="1:6">
      <c r="A63" s="68">
        <v>53</v>
      </c>
      <c r="B63" s="66" t="s">
        <v>156</v>
      </c>
      <c r="C63" s="67" t="s">
        <v>344</v>
      </c>
      <c r="D63" s="270">
        <v>22</v>
      </c>
      <c r="E63" s="267">
        <v>19</v>
      </c>
      <c r="F63" s="268">
        <v>3</v>
      </c>
    </row>
    <row r="64" spans="1:6">
      <c r="A64" s="68">
        <v>54</v>
      </c>
      <c r="B64" s="66" t="s">
        <v>156</v>
      </c>
      <c r="C64" s="67" t="s">
        <v>355</v>
      </c>
      <c r="D64" s="270">
        <v>29</v>
      </c>
      <c r="E64" s="267">
        <v>19</v>
      </c>
      <c r="F64" s="268">
        <v>10</v>
      </c>
    </row>
    <row r="65" spans="1:6">
      <c r="A65" s="68">
        <v>55</v>
      </c>
      <c r="B65" s="66" t="s">
        <v>156</v>
      </c>
      <c r="C65" s="67" t="s">
        <v>375</v>
      </c>
      <c r="D65" s="270">
        <v>13</v>
      </c>
      <c r="E65" s="267">
        <v>11</v>
      </c>
      <c r="F65" s="268">
        <v>2</v>
      </c>
    </row>
    <row r="66" spans="1:6">
      <c r="A66" s="68">
        <v>56</v>
      </c>
      <c r="B66" s="66" t="s">
        <v>336</v>
      </c>
      <c r="C66" s="67" t="s">
        <v>337</v>
      </c>
      <c r="D66" s="270">
        <v>17</v>
      </c>
      <c r="E66" s="267">
        <v>10</v>
      </c>
      <c r="F66" s="268">
        <v>7</v>
      </c>
    </row>
    <row r="67" spans="1:6">
      <c r="A67" s="68">
        <v>57</v>
      </c>
      <c r="B67" s="66" t="s">
        <v>336</v>
      </c>
      <c r="C67" s="67" t="s">
        <v>357</v>
      </c>
      <c r="D67" s="270">
        <v>22</v>
      </c>
      <c r="E67" s="267">
        <v>15</v>
      </c>
      <c r="F67" s="268">
        <v>7</v>
      </c>
    </row>
    <row r="68" spans="1:6">
      <c r="A68" s="68">
        <v>58</v>
      </c>
      <c r="B68" s="66" t="s">
        <v>336</v>
      </c>
      <c r="C68" s="67" t="s">
        <v>383</v>
      </c>
      <c r="D68" s="270">
        <v>15</v>
      </c>
      <c r="E68" s="267">
        <v>9</v>
      </c>
      <c r="F68" s="268">
        <v>6</v>
      </c>
    </row>
    <row r="69" spans="1:6">
      <c r="A69" s="68">
        <v>59</v>
      </c>
      <c r="B69" s="66" t="s">
        <v>32</v>
      </c>
      <c r="C69" s="67" t="s">
        <v>275</v>
      </c>
      <c r="D69" s="270">
        <v>22</v>
      </c>
      <c r="E69" s="267">
        <v>15</v>
      </c>
      <c r="F69" s="268">
        <v>7</v>
      </c>
    </row>
    <row r="70" spans="1:6">
      <c r="A70" s="68">
        <v>60</v>
      </c>
      <c r="B70" s="66" t="s">
        <v>32</v>
      </c>
      <c r="C70" s="67" t="s">
        <v>280</v>
      </c>
      <c r="D70" s="270">
        <v>26</v>
      </c>
      <c r="E70" s="267">
        <v>19</v>
      </c>
      <c r="F70" s="268">
        <v>7</v>
      </c>
    </row>
    <row r="71" spans="1:6">
      <c r="A71" s="68">
        <v>61</v>
      </c>
      <c r="B71" s="66" t="s">
        <v>32</v>
      </c>
      <c r="C71" s="67" t="s">
        <v>380</v>
      </c>
      <c r="D71" s="270">
        <v>15</v>
      </c>
      <c r="E71" s="267">
        <v>11</v>
      </c>
      <c r="F71" s="268">
        <v>4</v>
      </c>
    </row>
    <row r="72" spans="1:6">
      <c r="A72" s="68">
        <v>62</v>
      </c>
      <c r="B72" s="66" t="s">
        <v>32</v>
      </c>
      <c r="C72" s="67" t="s">
        <v>404</v>
      </c>
      <c r="D72" s="270">
        <v>32</v>
      </c>
      <c r="E72" s="267">
        <v>21</v>
      </c>
      <c r="F72" s="268">
        <v>11</v>
      </c>
    </row>
    <row r="73" spans="1:6">
      <c r="A73" s="68">
        <v>63</v>
      </c>
      <c r="B73" s="66" t="s">
        <v>234</v>
      </c>
      <c r="C73" s="67" t="s">
        <v>283</v>
      </c>
      <c r="D73" s="270">
        <v>31</v>
      </c>
      <c r="E73" s="267">
        <v>24</v>
      </c>
      <c r="F73" s="268">
        <v>7</v>
      </c>
    </row>
    <row r="74" spans="1:6">
      <c r="A74" s="68">
        <v>64</v>
      </c>
      <c r="B74" s="66" t="s">
        <v>234</v>
      </c>
      <c r="C74" s="67" t="s">
        <v>372</v>
      </c>
      <c r="D74" s="270">
        <v>22</v>
      </c>
      <c r="E74" s="267">
        <v>19</v>
      </c>
      <c r="F74" s="268">
        <v>3</v>
      </c>
    </row>
    <row r="75" spans="1:6">
      <c r="A75" s="68">
        <v>65</v>
      </c>
      <c r="B75" s="66" t="s">
        <v>234</v>
      </c>
      <c r="C75" s="67" t="s">
        <v>389</v>
      </c>
      <c r="D75" s="270">
        <v>9</v>
      </c>
      <c r="E75" s="267">
        <v>5</v>
      </c>
      <c r="F75" s="268">
        <v>4</v>
      </c>
    </row>
    <row r="76" spans="1:6" ht="25.5">
      <c r="A76" s="68">
        <v>66</v>
      </c>
      <c r="B76" s="66" t="s">
        <v>235</v>
      </c>
      <c r="C76" s="67" t="s">
        <v>276</v>
      </c>
      <c r="D76" s="270">
        <v>16</v>
      </c>
      <c r="E76" s="267">
        <v>13</v>
      </c>
      <c r="F76" s="268">
        <v>3</v>
      </c>
    </row>
    <row r="77" spans="1:6" ht="25.5">
      <c r="A77" s="68">
        <v>67</v>
      </c>
      <c r="B77" s="66" t="s">
        <v>235</v>
      </c>
      <c r="C77" s="67" t="s">
        <v>274</v>
      </c>
      <c r="D77" s="270">
        <v>14</v>
      </c>
      <c r="E77" s="267">
        <v>12</v>
      </c>
      <c r="F77" s="268">
        <v>2</v>
      </c>
    </row>
    <row r="78" spans="1:6" ht="25.5">
      <c r="A78" s="68">
        <v>68</v>
      </c>
      <c r="B78" s="66" t="s">
        <v>235</v>
      </c>
      <c r="C78" s="67" t="s">
        <v>284</v>
      </c>
      <c r="D78" s="270">
        <v>30</v>
      </c>
      <c r="E78" s="267">
        <v>21</v>
      </c>
      <c r="F78" s="268">
        <v>9</v>
      </c>
    </row>
    <row r="79" spans="1:6" ht="25.5">
      <c r="A79" s="68">
        <v>69</v>
      </c>
      <c r="B79" s="66" t="s">
        <v>235</v>
      </c>
      <c r="C79" s="67" t="s">
        <v>298</v>
      </c>
      <c r="D79" s="270">
        <v>24</v>
      </c>
      <c r="E79" s="267">
        <v>12</v>
      </c>
      <c r="F79" s="268">
        <v>12</v>
      </c>
    </row>
    <row r="80" spans="1:6">
      <c r="A80" s="68">
        <v>70</v>
      </c>
      <c r="B80" s="66" t="s">
        <v>241</v>
      </c>
      <c r="C80" s="67" t="s">
        <v>358</v>
      </c>
      <c r="D80" s="270">
        <v>13</v>
      </c>
      <c r="E80" s="267">
        <v>13</v>
      </c>
      <c r="F80" s="268">
        <v>0</v>
      </c>
    </row>
    <row r="81" spans="1:6">
      <c r="A81" s="68">
        <v>71</v>
      </c>
      <c r="B81" s="66" t="s">
        <v>207</v>
      </c>
      <c r="C81" s="67" t="s">
        <v>299</v>
      </c>
      <c r="D81" s="270">
        <v>29</v>
      </c>
      <c r="E81" s="267">
        <v>23</v>
      </c>
      <c r="F81" s="268">
        <v>6</v>
      </c>
    </row>
    <row r="82" spans="1:6">
      <c r="A82" s="68">
        <v>72</v>
      </c>
      <c r="B82" s="66" t="s">
        <v>207</v>
      </c>
      <c r="C82" s="67" t="s">
        <v>350</v>
      </c>
      <c r="D82" s="270">
        <v>15</v>
      </c>
      <c r="E82" s="267">
        <v>13</v>
      </c>
      <c r="F82" s="268">
        <v>2</v>
      </c>
    </row>
    <row r="83" spans="1:6">
      <c r="A83" s="68">
        <v>73</v>
      </c>
      <c r="B83" s="66" t="s">
        <v>33</v>
      </c>
      <c r="C83" s="67" t="s">
        <v>321</v>
      </c>
      <c r="D83" s="270">
        <v>19</v>
      </c>
      <c r="E83" s="267">
        <v>12</v>
      </c>
      <c r="F83" s="268">
        <v>7</v>
      </c>
    </row>
    <row r="84" spans="1:6">
      <c r="A84" s="68">
        <v>74</v>
      </c>
      <c r="B84" s="66" t="s">
        <v>33</v>
      </c>
      <c r="C84" s="67" t="s">
        <v>390</v>
      </c>
      <c r="D84" s="270">
        <v>21</v>
      </c>
      <c r="E84" s="267">
        <v>17</v>
      </c>
      <c r="F84" s="268">
        <v>4</v>
      </c>
    </row>
    <row r="85" spans="1:6" ht="25.5">
      <c r="A85" s="68">
        <v>75</v>
      </c>
      <c r="B85" s="66" t="s">
        <v>239</v>
      </c>
      <c r="C85" s="67" t="s">
        <v>293</v>
      </c>
      <c r="D85" s="270">
        <v>14</v>
      </c>
      <c r="E85" s="267">
        <v>8</v>
      </c>
      <c r="F85" s="268">
        <v>6</v>
      </c>
    </row>
    <row r="86" spans="1:6" ht="25.5">
      <c r="A86" s="68">
        <v>76</v>
      </c>
      <c r="B86" s="66" t="s">
        <v>247</v>
      </c>
      <c r="C86" s="67" t="s">
        <v>314</v>
      </c>
      <c r="D86" s="270">
        <v>32</v>
      </c>
      <c r="E86" s="267">
        <v>24</v>
      </c>
      <c r="F86" s="268">
        <v>8</v>
      </c>
    </row>
    <row r="87" spans="1:6" ht="25.5">
      <c r="A87" s="68">
        <v>77</v>
      </c>
      <c r="B87" s="66" t="s">
        <v>247</v>
      </c>
      <c r="C87" s="67" t="s">
        <v>316</v>
      </c>
      <c r="D87" s="270">
        <v>34</v>
      </c>
      <c r="E87" s="267">
        <v>23</v>
      </c>
      <c r="F87" s="268">
        <v>11</v>
      </c>
    </row>
    <row r="88" spans="1:6" ht="25.5">
      <c r="A88" s="68">
        <v>78</v>
      </c>
      <c r="B88" s="66" t="s">
        <v>247</v>
      </c>
      <c r="C88" s="67" t="s">
        <v>322</v>
      </c>
      <c r="D88" s="270">
        <v>33</v>
      </c>
      <c r="E88" s="267">
        <v>28</v>
      </c>
      <c r="F88" s="268">
        <v>5</v>
      </c>
    </row>
    <row r="89" spans="1:6" ht="25.5">
      <c r="A89" s="68">
        <v>79</v>
      </c>
      <c r="B89" s="66" t="s">
        <v>247</v>
      </c>
      <c r="C89" s="67" t="s">
        <v>338</v>
      </c>
      <c r="D89" s="270">
        <v>32</v>
      </c>
      <c r="E89" s="267">
        <v>25</v>
      </c>
      <c r="F89" s="268">
        <v>7</v>
      </c>
    </row>
    <row r="90" spans="1:6" ht="25.5">
      <c r="A90" s="68">
        <v>80</v>
      </c>
      <c r="B90" s="66" t="s">
        <v>247</v>
      </c>
      <c r="C90" s="67" t="s">
        <v>365</v>
      </c>
      <c r="D90" s="270">
        <v>29</v>
      </c>
      <c r="E90" s="267">
        <v>20</v>
      </c>
      <c r="F90" s="268">
        <v>9</v>
      </c>
    </row>
    <row r="91" spans="1:6" ht="25.5">
      <c r="A91" s="68">
        <v>81</v>
      </c>
      <c r="B91" s="66" t="s">
        <v>247</v>
      </c>
      <c r="C91" s="67" t="s">
        <v>361</v>
      </c>
      <c r="D91" s="270">
        <v>39</v>
      </c>
      <c r="E91" s="267">
        <v>21</v>
      </c>
      <c r="F91" s="268">
        <v>18</v>
      </c>
    </row>
    <row r="92" spans="1:6" ht="25.5">
      <c r="A92" s="68">
        <v>82</v>
      </c>
      <c r="B92" s="66" t="s">
        <v>247</v>
      </c>
      <c r="C92" s="67" t="s">
        <v>373</v>
      </c>
      <c r="D92" s="270">
        <v>27</v>
      </c>
      <c r="E92" s="267">
        <v>21</v>
      </c>
      <c r="F92" s="268">
        <v>6</v>
      </c>
    </row>
    <row r="93" spans="1:6" ht="25.5">
      <c r="A93" s="68">
        <v>83</v>
      </c>
      <c r="B93" s="66" t="s">
        <v>247</v>
      </c>
      <c r="C93" s="67" t="s">
        <v>386</v>
      </c>
      <c r="D93" s="270">
        <v>21</v>
      </c>
      <c r="E93" s="267">
        <v>12</v>
      </c>
      <c r="F93" s="268">
        <v>9</v>
      </c>
    </row>
    <row r="94" spans="1:6" ht="25.5">
      <c r="A94" s="68">
        <v>84</v>
      </c>
      <c r="B94" s="66" t="s">
        <v>247</v>
      </c>
      <c r="C94" s="67" t="s">
        <v>393</v>
      </c>
      <c r="D94" s="270">
        <v>32</v>
      </c>
      <c r="E94" s="267">
        <v>25</v>
      </c>
      <c r="F94" s="268">
        <v>7</v>
      </c>
    </row>
    <row r="95" spans="1:6" ht="25.5">
      <c r="A95" s="68">
        <v>85</v>
      </c>
      <c r="B95" s="66" t="s">
        <v>247</v>
      </c>
      <c r="C95" s="67" t="s">
        <v>376</v>
      </c>
      <c r="D95" s="270">
        <v>30</v>
      </c>
      <c r="E95" s="267">
        <v>19</v>
      </c>
      <c r="F95" s="268">
        <v>11</v>
      </c>
    </row>
    <row r="96" spans="1:6" ht="25.5">
      <c r="A96" s="68">
        <v>86</v>
      </c>
      <c r="B96" s="66" t="s">
        <v>247</v>
      </c>
      <c r="C96" s="67" t="s">
        <v>407</v>
      </c>
      <c r="D96" s="270">
        <v>30</v>
      </c>
      <c r="E96" s="267">
        <v>21</v>
      </c>
      <c r="F96" s="268">
        <v>9</v>
      </c>
    </row>
    <row r="97" spans="1:6" ht="25.5">
      <c r="A97" s="68">
        <v>87</v>
      </c>
      <c r="B97" s="66" t="s">
        <v>247</v>
      </c>
      <c r="C97" s="67" t="s">
        <v>381</v>
      </c>
      <c r="D97" s="270">
        <v>16</v>
      </c>
      <c r="E97" s="267">
        <v>8</v>
      </c>
      <c r="F97" s="268">
        <v>8</v>
      </c>
    </row>
    <row r="98" spans="1:6">
      <c r="A98" s="68">
        <v>88</v>
      </c>
      <c r="B98" s="66" t="s">
        <v>157</v>
      </c>
      <c r="C98" s="67" t="s">
        <v>317</v>
      </c>
      <c r="D98" s="270">
        <v>29</v>
      </c>
      <c r="E98" s="267">
        <v>24</v>
      </c>
      <c r="F98" s="268">
        <v>5</v>
      </c>
    </row>
    <row r="99" spans="1:6">
      <c r="A99" s="68">
        <v>89</v>
      </c>
      <c r="B99" s="66" t="s">
        <v>157</v>
      </c>
      <c r="C99" s="67" t="s">
        <v>328</v>
      </c>
      <c r="D99" s="270">
        <v>19</v>
      </c>
      <c r="E99" s="267">
        <v>14</v>
      </c>
      <c r="F99" s="268">
        <v>5</v>
      </c>
    </row>
    <row r="100" spans="1:6">
      <c r="A100" s="68">
        <v>90</v>
      </c>
      <c r="B100" s="66" t="s">
        <v>157</v>
      </c>
      <c r="C100" s="67" t="s">
        <v>342</v>
      </c>
      <c r="D100" s="270">
        <v>26</v>
      </c>
      <c r="E100" s="267">
        <v>17</v>
      </c>
      <c r="F100" s="268">
        <v>9</v>
      </c>
    </row>
    <row r="101" spans="1:6">
      <c r="A101" s="68">
        <v>91</v>
      </c>
      <c r="B101" s="66" t="s">
        <v>157</v>
      </c>
      <c r="C101" s="67" t="s">
        <v>374</v>
      </c>
      <c r="D101" s="270">
        <v>28</v>
      </c>
      <c r="E101" s="267">
        <v>25</v>
      </c>
      <c r="F101" s="268">
        <v>3</v>
      </c>
    </row>
    <row r="102" spans="1:6">
      <c r="A102" s="68">
        <v>92</v>
      </c>
      <c r="B102" s="66" t="s">
        <v>157</v>
      </c>
      <c r="C102" s="67" t="s">
        <v>408</v>
      </c>
      <c r="D102" s="270">
        <v>32</v>
      </c>
      <c r="E102" s="267">
        <v>29</v>
      </c>
      <c r="F102" s="268">
        <v>3</v>
      </c>
    </row>
    <row r="103" spans="1:6">
      <c r="A103" s="68">
        <v>93</v>
      </c>
      <c r="B103" s="66" t="s">
        <v>38</v>
      </c>
      <c r="C103" s="67" t="s">
        <v>323</v>
      </c>
      <c r="D103" s="270">
        <v>33</v>
      </c>
      <c r="E103" s="267">
        <v>25</v>
      </c>
      <c r="F103" s="268">
        <v>8</v>
      </c>
    </row>
    <row r="104" spans="1:6">
      <c r="A104" s="68">
        <v>94</v>
      </c>
      <c r="B104" s="66" t="s">
        <v>38</v>
      </c>
      <c r="C104" s="67" t="s">
        <v>332</v>
      </c>
      <c r="D104" s="270">
        <v>21</v>
      </c>
      <c r="E104" s="267">
        <v>11</v>
      </c>
      <c r="F104" s="268">
        <v>10</v>
      </c>
    </row>
    <row r="105" spans="1:6">
      <c r="A105" s="68">
        <v>95</v>
      </c>
      <c r="B105" s="66" t="s">
        <v>38</v>
      </c>
      <c r="C105" s="67" t="s">
        <v>329</v>
      </c>
      <c r="D105" s="270">
        <v>34</v>
      </c>
      <c r="E105" s="267">
        <v>22</v>
      </c>
      <c r="F105" s="268">
        <v>12</v>
      </c>
    </row>
    <row r="106" spans="1:6">
      <c r="A106" s="68">
        <v>96</v>
      </c>
      <c r="B106" s="66" t="s">
        <v>38</v>
      </c>
      <c r="C106" s="67" t="s">
        <v>348</v>
      </c>
      <c r="D106" s="270">
        <v>25</v>
      </c>
      <c r="E106" s="267">
        <v>15</v>
      </c>
      <c r="F106" s="268">
        <v>10</v>
      </c>
    </row>
    <row r="107" spans="1:6">
      <c r="A107" s="68">
        <v>97</v>
      </c>
      <c r="B107" s="66" t="s">
        <v>38</v>
      </c>
      <c r="C107" s="67" t="s">
        <v>359</v>
      </c>
      <c r="D107" s="270">
        <v>32</v>
      </c>
      <c r="E107" s="267">
        <v>17</v>
      </c>
      <c r="F107" s="268">
        <v>15</v>
      </c>
    </row>
    <row r="108" spans="1:6">
      <c r="A108" s="68">
        <v>98</v>
      </c>
      <c r="B108" s="66" t="s">
        <v>38</v>
      </c>
      <c r="C108" s="67" t="s">
        <v>354</v>
      </c>
      <c r="D108" s="270">
        <v>32</v>
      </c>
      <c r="E108" s="267">
        <v>26</v>
      </c>
      <c r="F108" s="268">
        <v>6</v>
      </c>
    </row>
    <row r="109" spans="1:6">
      <c r="A109" s="68">
        <v>99</v>
      </c>
      <c r="B109" s="66" t="s">
        <v>38</v>
      </c>
      <c r="C109" s="67" t="s">
        <v>370</v>
      </c>
      <c r="D109" s="270">
        <v>25</v>
      </c>
      <c r="E109" s="267">
        <v>15</v>
      </c>
      <c r="F109" s="268">
        <v>10</v>
      </c>
    </row>
    <row r="110" spans="1:6">
      <c r="A110" s="68">
        <v>100</v>
      </c>
      <c r="B110" s="66" t="s">
        <v>38</v>
      </c>
      <c r="C110" s="67" t="s">
        <v>360</v>
      </c>
      <c r="D110" s="270">
        <v>32</v>
      </c>
      <c r="E110" s="267">
        <v>11</v>
      </c>
      <c r="F110" s="268">
        <v>21</v>
      </c>
    </row>
    <row r="111" spans="1:6">
      <c r="A111" s="68">
        <v>101</v>
      </c>
      <c r="B111" s="66" t="s">
        <v>38</v>
      </c>
      <c r="C111" s="67" t="s">
        <v>409</v>
      </c>
      <c r="D111" s="270">
        <v>15</v>
      </c>
      <c r="E111" s="267">
        <v>9</v>
      </c>
      <c r="F111" s="268">
        <v>6</v>
      </c>
    </row>
    <row r="112" spans="1:6">
      <c r="A112" s="68">
        <v>102</v>
      </c>
      <c r="B112" s="66" t="s">
        <v>38</v>
      </c>
      <c r="C112" s="67" t="s">
        <v>382</v>
      </c>
      <c r="D112" s="270">
        <v>21</v>
      </c>
      <c r="E112" s="267">
        <v>17</v>
      </c>
      <c r="F112" s="268">
        <v>4</v>
      </c>
    </row>
    <row r="113" spans="1:6">
      <c r="A113" s="68">
        <v>103</v>
      </c>
      <c r="B113" s="66" t="s">
        <v>38</v>
      </c>
      <c r="C113" s="67" t="s">
        <v>394</v>
      </c>
      <c r="D113" s="270">
        <v>9</v>
      </c>
      <c r="E113" s="267">
        <v>6</v>
      </c>
      <c r="F113" s="268">
        <v>3</v>
      </c>
    </row>
    <row r="114" spans="1:6" ht="25.5">
      <c r="A114" s="68">
        <v>104</v>
      </c>
      <c r="B114" s="66" t="s">
        <v>39</v>
      </c>
      <c r="C114" s="67" t="s">
        <v>318</v>
      </c>
      <c r="D114" s="270">
        <v>26</v>
      </c>
      <c r="E114" s="267">
        <v>16</v>
      </c>
      <c r="F114" s="268">
        <v>10</v>
      </c>
    </row>
    <row r="115" spans="1:6" ht="25.5">
      <c r="A115" s="68">
        <v>105</v>
      </c>
      <c r="B115" s="66" t="s">
        <v>39</v>
      </c>
      <c r="C115" s="67" t="s">
        <v>345</v>
      </c>
      <c r="D115" s="270">
        <v>27</v>
      </c>
      <c r="E115" s="267">
        <v>19</v>
      </c>
      <c r="F115" s="268">
        <v>8</v>
      </c>
    </row>
    <row r="116" spans="1:6">
      <c r="A116" s="68">
        <v>106</v>
      </c>
      <c r="B116" s="66" t="s">
        <v>40</v>
      </c>
      <c r="C116" s="67" t="s">
        <v>312</v>
      </c>
      <c r="D116" s="270">
        <v>35</v>
      </c>
      <c r="E116" s="267">
        <v>24</v>
      </c>
      <c r="F116" s="268">
        <v>11</v>
      </c>
    </row>
    <row r="117" spans="1:6">
      <c r="A117" s="68">
        <v>107</v>
      </c>
      <c r="B117" s="66" t="s">
        <v>40</v>
      </c>
      <c r="C117" s="67" t="s">
        <v>319</v>
      </c>
      <c r="D117" s="270">
        <v>25</v>
      </c>
      <c r="E117" s="267">
        <v>19</v>
      </c>
      <c r="F117" s="268">
        <v>6</v>
      </c>
    </row>
    <row r="118" spans="1:6">
      <c r="A118" s="68">
        <v>108</v>
      </c>
      <c r="B118" s="66" t="s">
        <v>40</v>
      </c>
      <c r="C118" s="67" t="s">
        <v>324</v>
      </c>
      <c r="D118" s="270">
        <v>31</v>
      </c>
      <c r="E118" s="267">
        <v>22</v>
      </c>
      <c r="F118" s="268">
        <v>9</v>
      </c>
    </row>
    <row r="119" spans="1:6">
      <c r="A119" s="68">
        <v>109</v>
      </c>
      <c r="B119" s="66" t="s">
        <v>40</v>
      </c>
      <c r="C119" s="67" t="s">
        <v>325</v>
      </c>
      <c r="D119" s="270">
        <v>31</v>
      </c>
      <c r="E119" s="267">
        <v>19</v>
      </c>
      <c r="F119" s="268">
        <v>12</v>
      </c>
    </row>
    <row r="120" spans="1:6">
      <c r="A120" s="68">
        <v>110</v>
      </c>
      <c r="B120" s="66" t="s">
        <v>40</v>
      </c>
      <c r="C120" s="67" t="s">
        <v>339</v>
      </c>
      <c r="D120" s="270">
        <v>28</v>
      </c>
      <c r="E120" s="267">
        <v>24</v>
      </c>
      <c r="F120" s="268">
        <v>4</v>
      </c>
    </row>
    <row r="121" spans="1:6">
      <c r="A121" s="68">
        <v>111</v>
      </c>
      <c r="B121" s="66" t="s">
        <v>40</v>
      </c>
      <c r="C121" s="67" t="s">
        <v>367</v>
      </c>
      <c r="D121" s="270">
        <v>21</v>
      </c>
      <c r="E121" s="267">
        <v>14</v>
      </c>
      <c r="F121" s="268">
        <v>7</v>
      </c>
    </row>
    <row r="122" spans="1:6">
      <c r="A122" s="68">
        <v>112</v>
      </c>
      <c r="B122" s="66" t="s">
        <v>40</v>
      </c>
      <c r="C122" s="67" t="s">
        <v>371</v>
      </c>
      <c r="D122" s="270">
        <v>17</v>
      </c>
      <c r="E122" s="267">
        <v>10</v>
      </c>
      <c r="F122" s="268">
        <v>7</v>
      </c>
    </row>
    <row r="123" spans="1:6">
      <c r="A123" s="68">
        <v>113</v>
      </c>
      <c r="B123" s="66" t="s">
        <v>40</v>
      </c>
      <c r="C123" s="67" t="s">
        <v>401</v>
      </c>
      <c r="D123" s="270">
        <v>15</v>
      </c>
      <c r="E123" s="267">
        <v>10</v>
      </c>
      <c r="F123" s="268">
        <v>5</v>
      </c>
    </row>
    <row r="124" spans="1:6">
      <c r="A124" s="68">
        <v>114</v>
      </c>
      <c r="B124" s="66" t="s">
        <v>40</v>
      </c>
      <c r="C124" s="67" t="s">
        <v>402</v>
      </c>
      <c r="D124" s="270">
        <v>27</v>
      </c>
      <c r="E124" s="267">
        <v>14</v>
      </c>
      <c r="F124" s="268">
        <v>13</v>
      </c>
    </row>
    <row r="125" spans="1:6">
      <c r="A125" s="68">
        <v>115</v>
      </c>
      <c r="B125" s="66" t="s">
        <v>40</v>
      </c>
      <c r="C125" s="67" t="s">
        <v>426</v>
      </c>
      <c r="D125" s="270">
        <v>31</v>
      </c>
      <c r="E125" s="267">
        <v>23</v>
      </c>
      <c r="F125" s="268">
        <v>8</v>
      </c>
    </row>
    <row r="126" spans="1:6">
      <c r="A126" s="68">
        <v>116</v>
      </c>
      <c r="B126" s="66" t="s">
        <v>238</v>
      </c>
      <c r="C126" s="67" t="s">
        <v>315</v>
      </c>
      <c r="D126" s="270">
        <v>33</v>
      </c>
      <c r="E126" s="267">
        <v>21</v>
      </c>
      <c r="F126" s="268">
        <v>12</v>
      </c>
    </row>
    <row r="127" spans="1:6">
      <c r="A127" s="68">
        <v>117</v>
      </c>
      <c r="B127" s="66" t="s">
        <v>238</v>
      </c>
      <c r="C127" s="67" t="s">
        <v>346</v>
      </c>
      <c r="D127" s="270">
        <v>18</v>
      </c>
      <c r="E127" s="267">
        <v>12</v>
      </c>
      <c r="F127" s="268">
        <v>6</v>
      </c>
    </row>
    <row r="128" spans="1:6">
      <c r="A128" s="68">
        <v>118</v>
      </c>
      <c r="B128" s="66" t="s">
        <v>238</v>
      </c>
      <c r="C128" s="67" t="s">
        <v>340</v>
      </c>
      <c r="D128" s="270">
        <v>23</v>
      </c>
      <c r="E128" s="267">
        <v>13</v>
      </c>
      <c r="F128" s="268">
        <v>10</v>
      </c>
    </row>
    <row r="129" spans="1:6">
      <c r="A129" s="68">
        <v>119</v>
      </c>
      <c r="B129" s="66" t="s">
        <v>238</v>
      </c>
      <c r="C129" s="67" t="s">
        <v>364</v>
      </c>
      <c r="D129" s="270">
        <v>32</v>
      </c>
      <c r="E129" s="267">
        <v>28</v>
      </c>
      <c r="F129" s="268">
        <v>4</v>
      </c>
    </row>
    <row r="130" spans="1:6">
      <c r="A130" s="68">
        <v>120</v>
      </c>
      <c r="B130" s="66" t="s">
        <v>238</v>
      </c>
      <c r="C130" s="67" t="s">
        <v>405</v>
      </c>
      <c r="D130" s="270">
        <v>25</v>
      </c>
      <c r="E130" s="267">
        <v>20</v>
      </c>
      <c r="F130" s="268">
        <v>5</v>
      </c>
    </row>
    <row r="131" spans="1:6">
      <c r="A131" s="68">
        <v>121</v>
      </c>
      <c r="B131" s="66" t="s">
        <v>41</v>
      </c>
      <c r="C131" s="67" t="s">
        <v>333</v>
      </c>
      <c r="D131" s="270">
        <v>25</v>
      </c>
      <c r="E131" s="267">
        <v>14</v>
      </c>
      <c r="F131" s="268">
        <v>11</v>
      </c>
    </row>
    <row r="132" spans="1:6">
      <c r="A132" s="68">
        <v>122</v>
      </c>
      <c r="B132" s="66" t="s">
        <v>41</v>
      </c>
      <c r="C132" s="67" t="s">
        <v>351</v>
      </c>
      <c r="D132" s="270">
        <v>22</v>
      </c>
      <c r="E132" s="267">
        <v>19</v>
      </c>
      <c r="F132" s="268">
        <v>3</v>
      </c>
    </row>
    <row r="133" spans="1:6">
      <c r="A133" s="68">
        <v>123</v>
      </c>
      <c r="B133" s="66" t="s">
        <v>42</v>
      </c>
      <c r="C133" s="67" t="s">
        <v>261</v>
      </c>
      <c r="D133" s="270">
        <v>34</v>
      </c>
      <c r="E133" s="267">
        <v>15</v>
      </c>
      <c r="F133" s="268">
        <v>19</v>
      </c>
    </row>
    <row r="134" spans="1:6">
      <c r="A134" s="68">
        <v>124</v>
      </c>
      <c r="B134" s="66" t="s">
        <v>42</v>
      </c>
      <c r="C134" s="67" t="s">
        <v>260</v>
      </c>
      <c r="D134" s="270">
        <v>15</v>
      </c>
      <c r="E134" s="267">
        <v>4</v>
      </c>
      <c r="F134" s="268">
        <v>11</v>
      </c>
    </row>
    <row r="135" spans="1:6">
      <c r="A135" s="68">
        <v>125</v>
      </c>
      <c r="B135" s="66" t="s">
        <v>42</v>
      </c>
      <c r="C135" s="67" t="s">
        <v>270</v>
      </c>
      <c r="D135" s="270">
        <v>13</v>
      </c>
      <c r="E135" s="267">
        <v>6</v>
      </c>
      <c r="F135" s="268">
        <v>7</v>
      </c>
    </row>
    <row r="136" spans="1:6">
      <c r="A136" s="68">
        <v>126</v>
      </c>
      <c r="B136" s="66" t="s">
        <v>42</v>
      </c>
      <c r="C136" s="67" t="s">
        <v>262</v>
      </c>
      <c r="D136" s="270">
        <v>19</v>
      </c>
      <c r="E136" s="267">
        <v>7</v>
      </c>
      <c r="F136" s="268">
        <v>12</v>
      </c>
    </row>
    <row r="137" spans="1:6">
      <c r="A137" s="68">
        <v>127</v>
      </c>
      <c r="B137" s="66" t="s">
        <v>42</v>
      </c>
      <c r="C137" s="67" t="s">
        <v>263</v>
      </c>
      <c r="D137" s="270">
        <v>34</v>
      </c>
      <c r="E137" s="267">
        <v>21</v>
      </c>
      <c r="F137" s="268">
        <v>13</v>
      </c>
    </row>
    <row r="138" spans="1:6">
      <c r="A138" s="68">
        <v>128</v>
      </c>
      <c r="B138" s="66" t="s">
        <v>42</v>
      </c>
      <c r="C138" s="67" t="s">
        <v>271</v>
      </c>
      <c r="D138" s="270">
        <v>34</v>
      </c>
      <c r="E138" s="267">
        <v>14</v>
      </c>
      <c r="F138" s="268">
        <v>20</v>
      </c>
    </row>
    <row r="139" spans="1:6">
      <c r="A139" s="68">
        <v>129</v>
      </c>
      <c r="B139" s="66" t="s">
        <v>42</v>
      </c>
      <c r="C139" s="67" t="s">
        <v>272</v>
      </c>
      <c r="D139" s="270">
        <v>30</v>
      </c>
      <c r="E139" s="267">
        <v>8</v>
      </c>
      <c r="F139" s="268">
        <v>22</v>
      </c>
    </row>
    <row r="140" spans="1:6">
      <c r="A140" s="68">
        <v>130</v>
      </c>
      <c r="B140" s="66" t="s">
        <v>42</v>
      </c>
      <c r="C140" s="67" t="s">
        <v>279</v>
      </c>
      <c r="D140" s="270">
        <v>30</v>
      </c>
      <c r="E140" s="267">
        <v>14</v>
      </c>
      <c r="F140" s="268">
        <v>16</v>
      </c>
    </row>
    <row r="141" spans="1:6">
      <c r="A141" s="68">
        <v>131</v>
      </c>
      <c r="B141" s="66" t="s">
        <v>42</v>
      </c>
      <c r="C141" s="67" t="s">
        <v>291</v>
      </c>
      <c r="D141" s="270">
        <v>10</v>
      </c>
      <c r="E141" s="267">
        <v>2</v>
      </c>
      <c r="F141" s="268">
        <v>8</v>
      </c>
    </row>
    <row r="142" spans="1:6">
      <c r="A142" s="68">
        <v>132</v>
      </c>
      <c r="B142" s="66" t="s">
        <v>42</v>
      </c>
      <c r="C142" s="67" t="s">
        <v>301</v>
      </c>
      <c r="D142" s="270">
        <v>15</v>
      </c>
      <c r="E142" s="267">
        <v>8</v>
      </c>
      <c r="F142" s="268">
        <v>7</v>
      </c>
    </row>
    <row r="143" spans="1:6">
      <c r="A143" s="68">
        <v>133</v>
      </c>
      <c r="B143" s="66" t="s">
        <v>42</v>
      </c>
      <c r="C143" s="67" t="s">
        <v>297</v>
      </c>
      <c r="D143" s="270">
        <v>30</v>
      </c>
      <c r="E143" s="267">
        <v>15</v>
      </c>
      <c r="F143" s="268">
        <v>15</v>
      </c>
    </row>
    <row r="144" spans="1:6">
      <c r="A144" s="68">
        <v>134</v>
      </c>
      <c r="B144" s="66" t="s">
        <v>42</v>
      </c>
      <c r="C144" s="67" t="s">
        <v>304</v>
      </c>
      <c r="D144" s="270">
        <v>27</v>
      </c>
      <c r="E144" s="267">
        <v>7</v>
      </c>
      <c r="F144" s="268">
        <v>20</v>
      </c>
    </row>
    <row r="145" spans="1:6">
      <c r="A145" s="68">
        <v>135</v>
      </c>
      <c r="B145" s="66" t="s">
        <v>42</v>
      </c>
      <c r="C145" s="67" t="s">
        <v>305</v>
      </c>
      <c r="D145" s="270">
        <v>34</v>
      </c>
      <c r="E145" s="267">
        <v>18</v>
      </c>
      <c r="F145" s="268">
        <v>16</v>
      </c>
    </row>
    <row r="146" spans="1:6">
      <c r="A146" s="68">
        <v>136</v>
      </c>
      <c r="B146" s="66" t="s">
        <v>42</v>
      </c>
      <c r="C146" s="67" t="s">
        <v>388</v>
      </c>
      <c r="D146" s="270">
        <v>22</v>
      </c>
      <c r="E146" s="267">
        <v>7</v>
      </c>
      <c r="F146" s="268">
        <v>15</v>
      </c>
    </row>
    <row r="147" spans="1:6">
      <c r="A147" s="68">
        <v>137</v>
      </c>
      <c r="B147" s="66" t="s">
        <v>42</v>
      </c>
      <c r="C147" s="67" t="s">
        <v>398</v>
      </c>
      <c r="D147" s="270">
        <v>32</v>
      </c>
      <c r="E147" s="267">
        <v>9</v>
      </c>
      <c r="F147" s="268">
        <v>23</v>
      </c>
    </row>
    <row r="148" spans="1:6">
      <c r="A148" s="68">
        <v>138</v>
      </c>
      <c r="B148" s="66" t="s">
        <v>42</v>
      </c>
      <c r="C148" s="67" t="s">
        <v>413</v>
      </c>
      <c r="D148" s="270">
        <v>25</v>
      </c>
      <c r="E148" s="267">
        <v>6</v>
      </c>
      <c r="F148" s="268">
        <v>19</v>
      </c>
    </row>
    <row r="149" spans="1:6">
      <c r="A149" s="68">
        <v>139</v>
      </c>
      <c r="B149" s="66" t="s">
        <v>42</v>
      </c>
      <c r="C149" s="67" t="s">
        <v>420</v>
      </c>
      <c r="D149" s="270">
        <v>24</v>
      </c>
      <c r="E149" s="267">
        <v>8</v>
      </c>
      <c r="F149" s="268">
        <v>16</v>
      </c>
    </row>
    <row r="150" spans="1:6">
      <c r="A150" s="68">
        <v>140</v>
      </c>
      <c r="B150" s="66" t="s">
        <v>42</v>
      </c>
      <c r="C150" s="67" t="s">
        <v>439</v>
      </c>
      <c r="D150" s="270">
        <v>31</v>
      </c>
      <c r="E150" s="267">
        <v>12</v>
      </c>
      <c r="F150" s="268">
        <v>19</v>
      </c>
    </row>
    <row r="151" spans="1:6">
      <c r="A151" s="68">
        <v>141</v>
      </c>
      <c r="B151" s="66" t="s">
        <v>384</v>
      </c>
      <c r="C151" s="67" t="s">
        <v>385</v>
      </c>
      <c r="D151" s="270">
        <v>16</v>
      </c>
      <c r="E151" s="267">
        <v>5</v>
      </c>
      <c r="F151" s="268">
        <v>11</v>
      </c>
    </row>
    <row r="152" spans="1:6">
      <c r="A152" s="68">
        <v>142</v>
      </c>
      <c r="B152" s="66" t="s">
        <v>384</v>
      </c>
      <c r="C152" s="67" t="s">
        <v>399</v>
      </c>
      <c r="D152" s="270">
        <v>13</v>
      </c>
      <c r="E152" s="267">
        <v>6</v>
      </c>
      <c r="F152" s="268">
        <v>7</v>
      </c>
    </row>
    <row r="153" spans="1:6" ht="25.5">
      <c r="A153" s="68">
        <v>143</v>
      </c>
      <c r="B153" s="66" t="s">
        <v>414</v>
      </c>
      <c r="C153" s="67" t="s">
        <v>415</v>
      </c>
      <c r="D153" s="270">
        <v>11</v>
      </c>
      <c r="E153" s="267">
        <v>5</v>
      </c>
      <c r="F153" s="268">
        <v>6</v>
      </c>
    </row>
    <row r="154" spans="1:6" ht="25.5">
      <c r="A154" s="68">
        <v>144</v>
      </c>
      <c r="B154" s="66" t="s">
        <v>414</v>
      </c>
      <c r="C154" s="67" t="s">
        <v>423</v>
      </c>
      <c r="D154" s="270">
        <v>24</v>
      </c>
      <c r="E154" s="267">
        <v>10</v>
      </c>
      <c r="F154" s="268">
        <v>14</v>
      </c>
    </row>
    <row r="155" spans="1:6">
      <c r="A155" s="68">
        <v>145</v>
      </c>
      <c r="B155" s="66" t="s">
        <v>43</v>
      </c>
      <c r="C155" s="67" t="s">
        <v>277</v>
      </c>
      <c r="D155" s="270">
        <v>24</v>
      </c>
      <c r="E155" s="267">
        <v>12</v>
      </c>
      <c r="F155" s="268">
        <v>12</v>
      </c>
    </row>
    <row r="156" spans="1:6">
      <c r="A156" s="68">
        <v>146</v>
      </c>
      <c r="B156" s="66" t="s">
        <v>43</v>
      </c>
      <c r="C156" s="67" t="s">
        <v>400</v>
      </c>
      <c r="D156" s="270">
        <v>20</v>
      </c>
      <c r="E156" s="267">
        <v>16</v>
      </c>
      <c r="F156" s="268">
        <v>4</v>
      </c>
    </row>
    <row r="157" spans="1:6" ht="25.5">
      <c r="A157" s="68">
        <v>147</v>
      </c>
      <c r="B157" s="66" t="s">
        <v>424</v>
      </c>
      <c r="C157" s="67" t="s">
        <v>425</v>
      </c>
      <c r="D157" s="270">
        <v>22</v>
      </c>
      <c r="E157" s="267">
        <v>18</v>
      </c>
      <c r="F157" s="268">
        <v>4</v>
      </c>
    </row>
    <row r="158" spans="1:6">
      <c r="A158" s="68">
        <v>148</v>
      </c>
      <c r="B158" s="66" t="s">
        <v>237</v>
      </c>
      <c r="C158" s="67" t="s">
        <v>287</v>
      </c>
      <c r="D158" s="270">
        <v>9</v>
      </c>
      <c r="E158" s="267">
        <v>3</v>
      </c>
      <c r="F158" s="268">
        <v>6</v>
      </c>
    </row>
    <row r="159" spans="1:6">
      <c r="A159" s="68">
        <v>149</v>
      </c>
      <c r="B159" s="66" t="s">
        <v>237</v>
      </c>
      <c r="C159" s="67" t="s">
        <v>432</v>
      </c>
      <c r="D159" s="270">
        <v>27</v>
      </c>
      <c r="E159" s="267">
        <v>16</v>
      </c>
      <c r="F159" s="268">
        <v>11</v>
      </c>
    </row>
    <row r="160" spans="1:6" ht="25.5">
      <c r="A160" s="68">
        <v>150</v>
      </c>
      <c r="B160" s="66" t="s">
        <v>240</v>
      </c>
      <c r="C160" s="67" t="s">
        <v>296</v>
      </c>
      <c r="D160" s="270">
        <v>30</v>
      </c>
      <c r="E160" s="267">
        <v>15</v>
      </c>
      <c r="F160" s="268">
        <v>15</v>
      </c>
    </row>
    <row r="161" spans="1:6" ht="25.5">
      <c r="A161" s="68">
        <v>151</v>
      </c>
      <c r="B161" s="66" t="s">
        <v>436</v>
      </c>
      <c r="C161" s="67" t="s">
        <v>437</v>
      </c>
      <c r="D161" s="270">
        <v>19</v>
      </c>
      <c r="E161" s="267">
        <v>9</v>
      </c>
      <c r="F161" s="268">
        <v>10</v>
      </c>
    </row>
    <row r="162" spans="1:6" ht="13.5" thickBot="1">
      <c r="A162" s="497" t="s">
        <v>17</v>
      </c>
      <c r="B162" s="498"/>
      <c r="C162" s="271"/>
      <c r="D162" s="266">
        <f>SUM(D11:D161)</f>
        <v>4007</v>
      </c>
      <c r="E162" s="266">
        <f>SUM(E11:E161)</f>
        <v>2509</v>
      </c>
      <c r="F162" s="266">
        <f>SUM(F11:F161)</f>
        <v>1498</v>
      </c>
    </row>
    <row r="163" spans="1:6" ht="13.5" thickBot="1">
      <c r="A163" s="494" t="str">
        <f>CONCATENATE("Total de Registros: ",COUNTA(C11:C162))</f>
        <v>Total de Registros: 151</v>
      </c>
      <c r="B163" s="495"/>
      <c r="C163" s="495"/>
      <c r="D163" s="495"/>
      <c r="E163" s="495"/>
      <c r="F163" s="496"/>
    </row>
    <row r="164" spans="1:6">
      <c r="A164" s="485" t="s">
        <v>454</v>
      </c>
      <c r="B164" s="485"/>
      <c r="C164" s="485"/>
      <c r="D164" s="485"/>
      <c r="E164" s="485"/>
      <c r="F164" s="485"/>
    </row>
    <row r="165" spans="1:6">
      <c r="A165" s="11" t="s">
        <v>671</v>
      </c>
    </row>
  </sheetData>
  <autoFilter ref="A9:F10" xr:uid="{00000000-0001-0000-0400-000000000000}">
    <filterColumn colId="4" showButton="0"/>
  </autoFilter>
  <mergeCells count="19">
    <mergeCell ref="N11:N12"/>
    <mergeCell ref="O11:O12"/>
    <mergeCell ref="A1:F1"/>
    <mergeCell ref="A2:F2"/>
    <mergeCell ref="A4:F4"/>
    <mergeCell ref="A6:F6"/>
    <mergeCell ref="A7:C7"/>
    <mergeCell ref="A3:F3"/>
    <mergeCell ref="D7:F7"/>
    <mergeCell ref="A5:F5"/>
    <mergeCell ref="A8:F8"/>
    <mergeCell ref="A164:F164"/>
    <mergeCell ref="A9:A10"/>
    <mergeCell ref="B9:B10"/>
    <mergeCell ref="C9:C10"/>
    <mergeCell ref="D9:D10"/>
    <mergeCell ref="E9:F9"/>
    <mergeCell ref="A163:F163"/>
    <mergeCell ref="A162:B162"/>
  </mergeCells>
  <pageMargins left="0.70866141732283472" right="0.70866141732283472" top="0.74803149606299213" bottom="0.74803149606299213" header="0.31496062992125984" footer="0.31496062992125984"/>
  <pageSetup scale="72" fitToHeight="0" orientation="portrait" r:id="rId1"/>
  <rowBreaks count="3" manualBreakCount="3">
    <brk id="46" max="5" man="1"/>
    <brk id="92" max="5" man="1"/>
    <brk id="152"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92D050"/>
    <pageSetUpPr fitToPage="1"/>
  </sheetPr>
  <dimension ref="A3:P93"/>
  <sheetViews>
    <sheetView showGridLines="0" view="pageBreakPreview" zoomScale="80" zoomScaleNormal="85" zoomScaleSheetLayoutView="80" workbookViewId="0">
      <selection activeCell="A6" sqref="A6:H9"/>
    </sheetView>
  </sheetViews>
  <sheetFormatPr baseColWidth="10" defaultColWidth="16.83203125" defaultRowHeight="15" customHeight="1"/>
  <cols>
    <col min="1" max="1" width="20.5" style="2" customWidth="1"/>
    <col min="2" max="2" width="15" style="2" customWidth="1"/>
    <col min="3" max="3" width="23" style="2" customWidth="1"/>
    <col min="4" max="4" width="18.33203125" style="2" customWidth="1"/>
    <col min="5" max="7" width="15.1640625" style="2" customWidth="1"/>
    <col min="8" max="8" width="16.1640625" style="2" customWidth="1"/>
    <col min="9" max="10" width="11.6640625" style="2" customWidth="1"/>
    <col min="11" max="11" width="14.5" style="2" customWidth="1"/>
    <col min="12" max="12" width="14" style="2" customWidth="1"/>
    <col min="13" max="13" width="17.5" style="2" bestFit="1" customWidth="1"/>
    <col min="14" max="14" width="11.6640625" style="2" customWidth="1"/>
    <col min="15" max="15" width="16.33203125" style="2" customWidth="1"/>
    <col min="16" max="25" width="11.6640625" style="2" customWidth="1"/>
    <col min="26" max="16384" width="16.83203125" style="2"/>
  </cols>
  <sheetData>
    <row r="3" spans="1:15" ht="24.75" customHeight="1"/>
    <row r="4" spans="1:15" ht="21" customHeight="1">
      <c r="A4" s="518"/>
      <c r="B4" s="481"/>
      <c r="C4" s="481"/>
      <c r="D4" s="481"/>
      <c r="E4" s="481"/>
      <c r="F4" s="481"/>
      <c r="G4" s="481"/>
      <c r="H4" s="481"/>
    </row>
    <row r="5" spans="1:15" ht="23.25" customHeight="1">
      <c r="A5" s="519"/>
      <c r="B5" s="483"/>
      <c r="C5" s="483"/>
      <c r="D5" s="483"/>
      <c r="E5" s="483"/>
      <c r="F5" s="483"/>
      <c r="G5" s="483"/>
      <c r="H5" s="483"/>
    </row>
    <row r="6" spans="1:15" ht="22.5" customHeight="1">
      <c r="A6" s="519" t="s">
        <v>50</v>
      </c>
      <c r="B6" s="483"/>
      <c r="C6" s="483"/>
      <c r="D6" s="483"/>
      <c r="E6" s="483"/>
      <c r="F6" s="483"/>
      <c r="G6" s="483"/>
      <c r="H6" s="483"/>
    </row>
    <row r="7" spans="1:15" ht="21" customHeight="1">
      <c r="A7" s="520" t="s">
        <v>51</v>
      </c>
      <c r="B7" s="483"/>
      <c r="C7" s="483"/>
      <c r="D7" s="483"/>
      <c r="E7" s="483"/>
      <c r="F7" s="483"/>
      <c r="G7" s="483"/>
      <c r="H7" s="483"/>
    </row>
    <row r="8" spans="1:15" ht="16.5" customHeight="1">
      <c r="A8" s="521" t="s">
        <v>165</v>
      </c>
      <c r="B8" s="472"/>
      <c r="C8" s="472"/>
      <c r="D8" s="472"/>
      <c r="E8" s="472"/>
      <c r="F8" s="472"/>
      <c r="G8" s="472"/>
      <c r="H8" s="472"/>
    </row>
    <row r="9" spans="1:15" ht="16.5" customHeight="1">
      <c r="A9" s="521" t="s">
        <v>659</v>
      </c>
      <c r="B9" s="472"/>
      <c r="C9" s="472"/>
      <c r="D9" s="472"/>
      <c r="E9" s="472"/>
      <c r="F9" s="472"/>
      <c r="G9" s="472"/>
      <c r="H9" s="472"/>
    </row>
    <row r="10" spans="1:15" ht="15.75" customHeight="1">
      <c r="A10" s="523"/>
      <c r="B10" s="523"/>
      <c r="C10" s="523"/>
      <c r="D10" s="523"/>
      <c r="E10" s="523"/>
      <c r="F10" s="523"/>
      <c r="G10" s="523"/>
      <c r="H10" s="523"/>
    </row>
    <row r="11" spans="1:15" ht="84" customHeight="1">
      <c r="A11" s="524" t="s">
        <v>648</v>
      </c>
      <c r="B11" s="525"/>
      <c r="C11" s="525"/>
      <c r="D11" s="525"/>
      <c r="E11" s="525"/>
      <c r="F11" s="525"/>
      <c r="G11" s="525"/>
      <c r="H11" s="525"/>
    </row>
    <row r="12" spans="1:15" customFormat="1" ht="73.5" customHeight="1">
      <c r="A12" s="522" t="s">
        <v>661</v>
      </c>
      <c r="B12" s="522"/>
      <c r="C12" s="522"/>
      <c r="D12" s="522"/>
      <c r="E12" s="522"/>
      <c r="F12" s="522"/>
      <c r="G12" s="522"/>
      <c r="H12" s="522"/>
      <c r="K12" s="140" t="s">
        <v>189</v>
      </c>
      <c r="L12" s="140" t="s">
        <v>64</v>
      </c>
      <c r="M12" s="140" t="s">
        <v>190</v>
      </c>
      <c r="N12" s="140" t="s">
        <v>185</v>
      </c>
      <c r="O12" s="140" t="s">
        <v>109</v>
      </c>
    </row>
    <row r="13" spans="1:15" customFormat="1" ht="39.75" customHeight="1">
      <c r="A13" s="236" t="s">
        <v>61</v>
      </c>
      <c r="B13" s="236" t="s">
        <v>62</v>
      </c>
      <c r="C13" s="236" t="s">
        <v>52</v>
      </c>
      <c r="D13" s="236" t="s">
        <v>67</v>
      </c>
      <c r="E13" s="236" t="s">
        <v>15</v>
      </c>
      <c r="F13" s="236" t="s">
        <v>16</v>
      </c>
      <c r="G13" s="236" t="s">
        <v>68</v>
      </c>
      <c r="H13" s="236" t="s">
        <v>69</v>
      </c>
      <c r="K13" s="351">
        <f>D25+D30+D15+D20</f>
        <v>1861</v>
      </c>
      <c r="L13" s="351">
        <f>D26+D31+D16+D21</f>
        <v>938</v>
      </c>
      <c r="M13" s="351">
        <f>D27+D22+D17+D32</f>
        <v>249</v>
      </c>
      <c r="N13" s="351">
        <f>D24+D14</f>
        <v>23</v>
      </c>
      <c r="O13" s="351">
        <f>D18+D23+D28+D33</f>
        <v>0</v>
      </c>
    </row>
    <row r="14" spans="1:15" customFormat="1" ht="35.25" customHeight="1">
      <c r="A14" s="515" t="s">
        <v>56</v>
      </c>
      <c r="B14" s="515" t="s">
        <v>54</v>
      </c>
      <c r="C14" s="287" t="s">
        <v>155</v>
      </c>
      <c r="D14" s="141">
        <f>SUM(E14:F14)</f>
        <v>0</v>
      </c>
      <c r="E14" s="133">
        <v>0</v>
      </c>
      <c r="F14" s="133">
        <v>0</v>
      </c>
      <c r="G14" s="133">
        <v>0</v>
      </c>
      <c r="H14" s="133">
        <v>0</v>
      </c>
      <c r="K14" s="136">
        <f>K13/D34</f>
        <v>0.60599153370237713</v>
      </c>
      <c r="L14" s="136">
        <f>L13/D34</f>
        <v>0.30543796808857049</v>
      </c>
      <c r="M14" s="137">
        <f>M13/D34</f>
        <v>8.1081081081081086E-2</v>
      </c>
      <c r="N14" s="136">
        <f>N13/D34</f>
        <v>7.4894171279713444E-3</v>
      </c>
      <c r="O14" s="136">
        <f>O13/D34</f>
        <v>0</v>
      </c>
    </row>
    <row r="15" spans="1:15" customFormat="1">
      <c r="A15" s="516"/>
      <c r="B15" s="516"/>
      <c r="C15" s="265" t="s">
        <v>65</v>
      </c>
      <c r="D15" s="141">
        <f t="shared" ref="D15:D33" si="0">SUM(E15:F15)</f>
        <v>341</v>
      </c>
      <c r="E15" s="265">
        <v>237</v>
      </c>
      <c r="F15" s="265">
        <v>104</v>
      </c>
      <c r="G15" s="265">
        <v>261</v>
      </c>
      <c r="H15" s="265">
        <v>80</v>
      </c>
      <c r="J15" s="2"/>
      <c r="K15" s="139"/>
      <c r="L15" s="139"/>
      <c r="M15" s="138"/>
      <c r="N15" s="138"/>
    </row>
    <row r="16" spans="1:15" customFormat="1">
      <c r="A16" s="516"/>
      <c r="B16" s="516"/>
      <c r="C16" s="265" t="s">
        <v>64</v>
      </c>
      <c r="D16" s="141">
        <f t="shared" si="0"/>
        <v>512</v>
      </c>
      <c r="E16" s="265">
        <v>257</v>
      </c>
      <c r="F16" s="265">
        <v>255</v>
      </c>
      <c r="G16" s="265">
        <v>430</v>
      </c>
      <c r="H16" s="265">
        <v>82</v>
      </c>
      <c r="J16" s="2"/>
      <c r="K16" s="139"/>
      <c r="L16" s="139"/>
      <c r="M16" s="138"/>
      <c r="N16" s="138"/>
    </row>
    <row r="17" spans="1:15" customFormat="1">
      <c r="A17" s="516"/>
      <c r="B17" s="516"/>
      <c r="C17" s="265" t="s">
        <v>66</v>
      </c>
      <c r="D17" s="141">
        <f t="shared" si="0"/>
        <v>0</v>
      </c>
      <c r="E17" s="265">
        <v>0</v>
      </c>
      <c r="F17" s="265">
        <v>0</v>
      </c>
      <c r="G17" s="265">
        <v>0</v>
      </c>
      <c r="H17" s="265">
        <v>0</v>
      </c>
      <c r="J17" s="2"/>
      <c r="K17" s="140" t="s">
        <v>54</v>
      </c>
      <c r="L17" s="140" t="s">
        <v>55</v>
      </c>
      <c r="M17" s="140" t="s">
        <v>16</v>
      </c>
      <c r="N17" s="140" t="s">
        <v>15</v>
      </c>
    </row>
    <row r="18" spans="1:15" customFormat="1">
      <c r="A18" s="516"/>
      <c r="B18" s="517"/>
      <c r="C18" s="325" t="s">
        <v>109</v>
      </c>
      <c r="D18" s="141">
        <f t="shared" si="0"/>
        <v>0</v>
      </c>
      <c r="E18" s="265">
        <v>0</v>
      </c>
      <c r="F18" s="265">
        <v>0</v>
      </c>
      <c r="G18" s="265">
        <v>0</v>
      </c>
      <c r="H18" s="265">
        <v>0</v>
      </c>
      <c r="J18" s="2"/>
      <c r="K18" s="351">
        <f>D24+D25+D26+D15+D16+D27+D14+D17+D18+D28</f>
        <v>1477</v>
      </c>
      <c r="L18" s="351">
        <f>D30+D31+D20+D21+D22+D23+D29+D32+D33</f>
        <v>1594</v>
      </c>
      <c r="M18" s="145">
        <f>F34</f>
        <v>1205</v>
      </c>
      <c r="N18" s="145">
        <f>E34</f>
        <v>1866</v>
      </c>
    </row>
    <row r="19" spans="1:15" customFormat="1" ht="22.5">
      <c r="A19" s="516"/>
      <c r="B19" s="515" t="s">
        <v>55</v>
      </c>
      <c r="C19" s="287" t="s">
        <v>155</v>
      </c>
      <c r="D19" s="141">
        <f t="shared" si="0"/>
        <v>0</v>
      </c>
      <c r="E19" s="141">
        <v>0</v>
      </c>
      <c r="F19" s="141">
        <v>0</v>
      </c>
      <c r="G19" s="141">
        <v>0</v>
      </c>
      <c r="H19" s="141">
        <v>0</v>
      </c>
      <c r="J19" s="2"/>
      <c r="K19" s="136">
        <f>K18/D34</f>
        <v>0.48095083034842073</v>
      </c>
      <c r="L19" s="136">
        <f>L18/D34</f>
        <v>0.51904916965157932</v>
      </c>
      <c r="M19" s="136">
        <f>M18/D34</f>
        <v>0.39238033213936829</v>
      </c>
      <c r="N19" s="136">
        <f>E34/D34</f>
        <v>0.60761966786063171</v>
      </c>
    </row>
    <row r="20" spans="1:15" customFormat="1">
      <c r="A20" s="516"/>
      <c r="B20" s="516"/>
      <c r="C20" s="265" t="s">
        <v>65</v>
      </c>
      <c r="D20" s="141">
        <f t="shared" si="0"/>
        <v>669</v>
      </c>
      <c r="E20" s="265">
        <v>473</v>
      </c>
      <c r="F20" s="265">
        <v>196</v>
      </c>
      <c r="G20" s="265">
        <v>459</v>
      </c>
      <c r="H20" s="265">
        <v>210</v>
      </c>
      <c r="J20" s="2"/>
      <c r="K20" s="2"/>
      <c r="L20" s="2"/>
      <c r="M20" s="2"/>
      <c r="N20" s="2"/>
      <c r="O20" s="2"/>
    </row>
    <row r="21" spans="1:15" customFormat="1">
      <c r="A21" s="516"/>
      <c r="B21" s="516"/>
      <c r="C21" s="265" t="s">
        <v>64</v>
      </c>
      <c r="D21" s="141">
        <f t="shared" si="0"/>
        <v>105</v>
      </c>
      <c r="E21" s="265">
        <v>55</v>
      </c>
      <c r="F21" s="265">
        <v>50</v>
      </c>
      <c r="G21" s="265">
        <v>90</v>
      </c>
      <c r="H21" s="265">
        <v>15</v>
      </c>
      <c r="J21" s="2"/>
      <c r="K21" s="2"/>
      <c r="L21" s="2"/>
      <c r="M21" s="2"/>
      <c r="N21" s="2"/>
      <c r="O21" s="2"/>
    </row>
    <row r="22" spans="1:15" customFormat="1">
      <c r="A22" s="516"/>
      <c r="B22" s="516"/>
      <c r="C22" s="265" t="s">
        <v>66</v>
      </c>
      <c r="D22" s="141">
        <f t="shared" si="0"/>
        <v>0</v>
      </c>
      <c r="E22" s="133">
        <v>0</v>
      </c>
      <c r="F22" s="133">
        <v>0</v>
      </c>
      <c r="G22" s="133">
        <v>0</v>
      </c>
      <c r="H22" s="133">
        <v>0</v>
      </c>
      <c r="J22" s="2"/>
      <c r="K22" s="2"/>
      <c r="L22" s="2"/>
      <c r="M22" s="2"/>
      <c r="N22" s="2"/>
      <c r="O22" s="2"/>
    </row>
    <row r="23" spans="1:15" customFormat="1">
      <c r="A23" s="517"/>
      <c r="B23" s="517"/>
      <c r="C23" s="325" t="s">
        <v>109</v>
      </c>
      <c r="D23" s="141">
        <f t="shared" si="0"/>
        <v>0</v>
      </c>
      <c r="E23" s="133">
        <v>0</v>
      </c>
      <c r="F23" s="133">
        <v>0</v>
      </c>
      <c r="G23" s="133">
        <v>0</v>
      </c>
      <c r="H23" s="133">
        <v>0</v>
      </c>
      <c r="J23" s="2"/>
      <c r="K23" s="2"/>
      <c r="L23" s="2"/>
      <c r="M23" s="2"/>
      <c r="N23" s="2"/>
      <c r="O23" s="2"/>
    </row>
    <row r="24" spans="1:15" customFormat="1" ht="22.5">
      <c r="A24" s="514" t="s">
        <v>57</v>
      </c>
      <c r="B24" s="514" t="s">
        <v>54</v>
      </c>
      <c r="C24" s="287" t="s">
        <v>155</v>
      </c>
      <c r="D24" s="141">
        <f t="shared" si="0"/>
        <v>23</v>
      </c>
      <c r="E24" s="133">
        <v>14</v>
      </c>
      <c r="F24" s="133">
        <v>9</v>
      </c>
      <c r="G24" s="133">
        <v>23</v>
      </c>
      <c r="H24" s="133">
        <v>0</v>
      </c>
      <c r="J24" s="2"/>
      <c r="K24" s="2"/>
      <c r="L24" s="2"/>
      <c r="M24" s="2"/>
      <c r="N24" s="2"/>
      <c r="O24" s="2"/>
    </row>
    <row r="25" spans="1:15" customFormat="1">
      <c r="A25" s="514"/>
      <c r="B25" s="514"/>
      <c r="C25" s="265" t="s">
        <v>65</v>
      </c>
      <c r="D25" s="141">
        <f t="shared" si="0"/>
        <v>391</v>
      </c>
      <c r="E25" s="265">
        <v>210</v>
      </c>
      <c r="F25" s="265">
        <v>181</v>
      </c>
      <c r="G25" s="265">
        <v>374</v>
      </c>
      <c r="H25" s="265">
        <v>17</v>
      </c>
      <c r="J25" s="2"/>
      <c r="K25" s="2"/>
      <c r="L25" s="2"/>
      <c r="M25" s="2"/>
      <c r="N25" s="2"/>
      <c r="O25" s="2"/>
    </row>
    <row r="26" spans="1:15" customFormat="1">
      <c r="A26" s="514"/>
      <c r="B26" s="514"/>
      <c r="C26" s="265" t="s">
        <v>64</v>
      </c>
      <c r="D26" s="141">
        <f t="shared" si="0"/>
        <v>151</v>
      </c>
      <c r="E26" s="265">
        <v>71</v>
      </c>
      <c r="F26" s="265">
        <v>80</v>
      </c>
      <c r="G26" s="265">
        <v>139</v>
      </c>
      <c r="H26" s="265">
        <v>12</v>
      </c>
      <c r="K26" s="2"/>
      <c r="L26" s="2"/>
      <c r="M26" s="2"/>
      <c r="N26" s="2"/>
      <c r="O26" s="2"/>
    </row>
    <row r="27" spans="1:15" customFormat="1" ht="12.75">
      <c r="A27" s="514"/>
      <c r="B27" s="514"/>
      <c r="C27" s="265" t="s">
        <v>66</v>
      </c>
      <c r="D27" s="141">
        <f t="shared" si="0"/>
        <v>59</v>
      </c>
      <c r="E27" s="133">
        <v>30</v>
      </c>
      <c r="F27" s="133">
        <v>29</v>
      </c>
      <c r="G27" s="133">
        <v>59</v>
      </c>
      <c r="H27" s="133">
        <v>0</v>
      </c>
    </row>
    <row r="28" spans="1:15" customFormat="1">
      <c r="A28" s="514"/>
      <c r="B28" s="514"/>
      <c r="C28" s="325" t="s">
        <v>109</v>
      </c>
      <c r="D28" s="141">
        <f t="shared" si="0"/>
        <v>0</v>
      </c>
      <c r="E28" s="141">
        <v>0</v>
      </c>
      <c r="F28" s="141">
        <v>0</v>
      </c>
      <c r="G28" s="141">
        <v>0</v>
      </c>
      <c r="H28" s="141">
        <v>0</v>
      </c>
    </row>
    <row r="29" spans="1:15" customFormat="1" ht="22.5">
      <c r="A29" s="514"/>
      <c r="B29" s="514" t="s">
        <v>55</v>
      </c>
      <c r="C29" s="287" t="s">
        <v>155</v>
      </c>
      <c r="D29" s="141">
        <f t="shared" si="0"/>
        <v>0</v>
      </c>
      <c r="E29" s="141">
        <v>0</v>
      </c>
      <c r="F29" s="141">
        <v>0</v>
      </c>
      <c r="G29" s="141">
        <v>0</v>
      </c>
      <c r="H29" s="141">
        <v>0</v>
      </c>
    </row>
    <row r="30" spans="1:15" customFormat="1" ht="12.75">
      <c r="A30" s="514"/>
      <c r="B30" s="514"/>
      <c r="C30" s="265" t="s">
        <v>65</v>
      </c>
      <c r="D30" s="141">
        <f t="shared" si="0"/>
        <v>460</v>
      </c>
      <c r="E30" s="265">
        <v>302</v>
      </c>
      <c r="F30" s="265">
        <v>158</v>
      </c>
      <c r="G30" s="265">
        <v>281</v>
      </c>
      <c r="H30" s="265">
        <v>179</v>
      </c>
    </row>
    <row r="31" spans="1:15" customFormat="1">
      <c r="A31" s="514"/>
      <c r="B31" s="514"/>
      <c r="C31" s="265" t="s">
        <v>64</v>
      </c>
      <c r="D31" s="141">
        <f t="shared" si="0"/>
        <v>170</v>
      </c>
      <c r="E31" s="265">
        <v>64</v>
      </c>
      <c r="F31" s="265">
        <v>106</v>
      </c>
      <c r="G31" s="265">
        <v>145</v>
      </c>
      <c r="H31" s="265">
        <v>25</v>
      </c>
      <c r="J31" s="2"/>
      <c r="K31" s="2"/>
      <c r="L31" s="2"/>
      <c r="M31" s="2"/>
      <c r="N31" s="2"/>
      <c r="O31" s="2"/>
    </row>
    <row r="32" spans="1:15" customFormat="1">
      <c r="A32" s="514"/>
      <c r="B32" s="514"/>
      <c r="C32" s="265" t="s">
        <v>66</v>
      </c>
      <c r="D32" s="141">
        <f t="shared" si="0"/>
        <v>190</v>
      </c>
      <c r="E32" s="133">
        <v>153</v>
      </c>
      <c r="F32" s="133">
        <v>37</v>
      </c>
      <c r="G32" s="133">
        <v>190</v>
      </c>
      <c r="H32" s="133">
        <v>0</v>
      </c>
      <c r="J32" s="2"/>
      <c r="K32" s="2"/>
      <c r="L32" s="2"/>
      <c r="M32" s="2"/>
      <c r="N32" s="2"/>
      <c r="O32" s="2"/>
    </row>
    <row r="33" spans="1:15" customFormat="1">
      <c r="A33" s="514"/>
      <c r="B33" s="514"/>
      <c r="C33" s="325" t="s">
        <v>109</v>
      </c>
      <c r="D33" s="141">
        <f t="shared" si="0"/>
        <v>0</v>
      </c>
      <c r="E33" s="133">
        <v>0</v>
      </c>
      <c r="F33" s="133">
        <v>0</v>
      </c>
      <c r="G33" s="133">
        <v>0</v>
      </c>
      <c r="H33" s="133">
        <v>0</v>
      </c>
      <c r="J33" s="2"/>
      <c r="K33" s="2"/>
      <c r="L33" s="2"/>
      <c r="M33" s="2"/>
      <c r="N33" s="2"/>
      <c r="O33" s="2"/>
    </row>
    <row r="34" spans="1:15" customFormat="1">
      <c r="A34" s="262" t="s">
        <v>44</v>
      </c>
      <c r="B34" s="263"/>
      <c r="C34" s="264"/>
      <c r="D34" s="162">
        <f>SUM(D14:D33)</f>
        <v>3071</v>
      </c>
      <c r="E34" s="162">
        <f t="shared" ref="E34:H34" si="1">SUM(E14:E33)</f>
        <v>1866</v>
      </c>
      <c r="F34" s="162">
        <f t="shared" si="1"/>
        <v>1205</v>
      </c>
      <c r="G34" s="162">
        <f t="shared" si="1"/>
        <v>2451</v>
      </c>
      <c r="H34" s="162">
        <f t="shared" si="1"/>
        <v>620</v>
      </c>
      <c r="J34" s="2"/>
      <c r="K34" s="2"/>
      <c r="L34" s="2"/>
      <c r="M34" s="2"/>
      <c r="N34" s="2"/>
      <c r="O34" s="2"/>
    </row>
    <row r="35" spans="1:15" customFormat="1" ht="20.25" customHeight="1">
      <c r="A35" s="13" t="s">
        <v>306</v>
      </c>
      <c r="E35" s="14"/>
      <c r="F35" s="14"/>
      <c r="G35" s="14"/>
      <c r="H35" s="14"/>
      <c r="J35" s="2"/>
      <c r="K35" s="2"/>
      <c r="L35" s="2"/>
      <c r="M35" s="2"/>
      <c r="N35" s="2"/>
      <c r="O35" s="2"/>
    </row>
    <row r="36" spans="1:15" customFormat="1" ht="20.25" customHeight="1">
      <c r="J36" s="2"/>
      <c r="K36" s="2"/>
      <c r="L36" s="2"/>
      <c r="M36" s="2"/>
      <c r="N36" s="2"/>
      <c r="O36" s="2"/>
    </row>
    <row r="37" spans="1:15" customFormat="1" ht="20.25" customHeight="1">
      <c r="J37" s="2"/>
      <c r="K37" s="2"/>
      <c r="L37" s="2"/>
      <c r="M37" s="2"/>
      <c r="N37" s="2"/>
      <c r="O37" s="2"/>
    </row>
    <row r="38" spans="1:15" customFormat="1" ht="20.25" customHeight="1">
      <c r="K38" s="2"/>
      <c r="L38" s="2"/>
      <c r="M38" s="2"/>
      <c r="N38" s="2"/>
      <c r="O38" s="2"/>
    </row>
    <row r="39" spans="1:15" customFormat="1" ht="20.25" customHeight="1">
      <c r="K39" s="2"/>
      <c r="L39" s="2"/>
      <c r="M39" s="2"/>
      <c r="N39" s="2"/>
      <c r="O39" s="2"/>
    </row>
    <row r="40" spans="1:15" customFormat="1" ht="20.25" customHeight="1">
      <c r="K40" s="2"/>
      <c r="L40" s="2"/>
      <c r="M40" s="2"/>
      <c r="N40" s="2"/>
      <c r="O40" s="2"/>
    </row>
    <row r="41" spans="1:15" customFormat="1" ht="20.25" customHeight="1">
      <c r="A41" s="2"/>
      <c r="B41" s="2"/>
      <c r="C41" s="2"/>
      <c r="D41" s="2"/>
      <c r="E41" s="2"/>
      <c r="K41" s="2"/>
      <c r="L41" s="2"/>
      <c r="M41" s="2"/>
      <c r="N41" s="2"/>
      <c r="O41" s="2"/>
    </row>
    <row r="42" spans="1:15" customFormat="1" ht="20.25" customHeight="1">
      <c r="A42" s="2"/>
      <c r="B42" s="2"/>
      <c r="C42" s="2"/>
      <c r="D42" s="2"/>
      <c r="E42" s="2"/>
      <c r="K42" s="2"/>
      <c r="L42" s="2"/>
      <c r="M42" s="2"/>
      <c r="N42" s="2"/>
      <c r="O42" s="2"/>
    </row>
    <row r="43" spans="1:15" customFormat="1" ht="20.25" customHeight="1">
      <c r="A43" s="2"/>
      <c r="B43" s="2"/>
      <c r="C43" s="2"/>
      <c r="D43" s="2"/>
      <c r="E43" s="2"/>
      <c r="K43" s="2"/>
      <c r="L43" s="2"/>
      <c r="M43" s="2"/>
      <c r="N43" s="2"/>
      <c r="O43" s="2"/>
    </row>
    <row r="44" spans="1:15" customFormat="1" ht="20.25" customHeight="1">
      <c r="A44" s="2"/>
      <c r="B44" s="2"/>
      <c r="C44" s="2"/>
      <c r="D44" s="2"/>
      <c r="E44" s="2"/>
      <c r="K44" s="2"/>
      <c r="L44" s="2"/>
      <c r="M44" s="2"/>
      <c r="N44" s="2"/>
      <c r="O44" s="2"/>
    </row>
    <row r="45" spans="1:15" customFormat="1" ht="20.25" customHeight="1">
      <c r="A45" s="2"/>
      <c r="B45" s="2"/>
      <c r="C45" s="2"/>
      <c r="D45" s="2"/>
      <c r="E45" s="2"/>
      <c r="K45" s="2"/>
      <c r="L45" s="2"/>
      <c r="M45" s="2"/>
      <c r="N45" s="2"/>
      <c r="O45" s="2"/>
    </row>
    <row r="46" spans="1:15" customFormat="1" ht="20.25" customHeight="1">
      <c r="A46" s="2"/>
      <c r="B46" s="2"/>
      <c r="C46" s="2"/>
      <c r="D46" s="2"/>
      <c r="E46" s="2"/>
      <c r="K46" s="136"/>
      <c r="L46" s="136"/>
      <c r="M46" s="136"/>
      <c r="N46" s="136"/>
    </row>
    <row r="47" spans="1:15" customFormat="1" ht="20.25" customHeight="1">
      <c r="A47" s="2"/>
      <c r="B47" s="2"/>
      <c r="C47" s="2"/>
      <c r="D47" s="2"/>
      <c r="E47" s="2"/>
    </row>
    <row r="48" spans="1:15" customFormat="1" ht="20.25" customHeight="1"/>
    <row r="49" spans="1:16" customFormat="1" ht="20.25" customHeight="1"/>
    <row r="50" spans="1:16" customFormat="1" ht="20.25" customHeight="1"/>
    <row r="51" spans="1:16" customFormat="1" ht="20.25" customHeight="1">
      <c r="K51" s="138"/>
      <c r="L51" s="138"/>
      <c r="M51" s="144" t="s">
        <v>63</v>
      </c>
      <c r="N51" s="143" t="s">
        <v>15</v>
      </c>
      <c r="O51" s="143" t="s">
        <v>16</v>
      </c>
    </row>
    <row r="52" spans="1:16" customFormat="1" ht="20.25" customHeight="1">
      <c r="K52" s="513" t="s">
        <v>61</v>
      </c>
      <c r="L52" s="513" t="s">
        <v>70</v>
      </c>
      <c r="M52" s="138" t="s">
        <v>191</v>
      </c>
      <c r="N52" s="145">
        <f>E24+E29</f>
        <v>14</v>
      </c>
      <c r="O52" s="145">
        <f t="shared" ref="N52:O56" si="2">F24+F29</f>
        <v>9</v>
      </c>
    </row>
    <row r="53" spans="1:16" customFormat="1" ht="20.25" customHeight="1">
      <c r="K53" s="513"/>
      <c r="L53" s="513"/>
      <c r="M53" s="138" t="s">
        <v>65</v>
      </c>
      <c r="N53" s="145">
        <f t="shared" si="2"/>
        <v>512</v>
      </c>
      <c r="O53" s="145">
        <f t="shared" si="2"/>
        <v>339</v>
      </c>
    </row>
    <row r="54" spans="1:16" customFormat="1" ht="20.25" customHeight="1">
      <c r="K54" s="513"/>
      <c r="L54" s="513"/>
      <c r="M54" s="138" t="s">
        <v>64</v>
      </c>
      <c r="N54" s="145">
        <f t="shared" si="2"/>
        <v>135</v>
      </c>
      <c r="O54" s="145">
        <f t="shared" si="2"/>
        <v>186</v>
      </c>
    </row>
    <row r="55" spans="1:16" customFormat="1" ht="20.25" customHeight="1">
      <c r="K55" s="513"/>
      <c r="L55" s="513"/>
      <c r="M55" s="138" t="s">
        <v>66</v>
      </c>
      <c r="N55" s="145">
        <f t="shared" si="2"/>
        <v>183</v>
      </c>
      <c r="O55" s="145">
        <f t="shared" si="2"/>
        <v>66</v>
      </c>
    </row>
    <row r="56" spans="1:16" customFormat="1" ht="20.25" customHeight="1">
      <c r="K56" s="513"/>
      <c r="L56" s="513"/>
      <c r="M56" s="147" t="s">
        <v>109</v>
      </c>
      <c r="N56" s="148">
        <f t="shared" si="2"/>
        <v>0</v>
      </c>
      <c r="O56" s="148">
        <f t="shared" si="2"/>
        <v>0</v>
      </c>
    </row>
    <row r="57" spans="1:16" customFormat="1" ht="20.25" customHeight="1">
      <c r="K57" s="513"/>
      <c r="L57" s="513" t="s">
        <v>71</v>
      </c>
      <c r="M57" s="138" t="s">
        <v>191</v>
      </c>
      <c r="N57" s="145">
        <f t="shared" ref="N57:O61" si="3">E14+E19</f>
        <v>0</v>
      </c>
      <c r="O57" s="145">
        <f t="shared" si="3"/>
        <v>0</v>
      </c>
    </row>
    <row r="58" spans="1:16" customFormat="1" ht="20.25" customHeight="1">
      <c r="K58" s="513"/>
      <c r="L58" s="513"/>
      <c r="M58" s="138" t="s">
        <v>65</v>
      </c>
      <c r="N58" s="145">
        <f t="shared" si="3"/>
        <v>710</v>
      </c>
      <c r="O58" s="145">
        <f t="shared" si="3"/>
        <v>300</v>
      </c>
    </row>
    <row r="59" spans="1:16" customFormat="1" ht="20.25" customHeight="1">
      <c r="K59" s="513"/>
      <c r="L59" s="513"/>
      <c r="M59" s="138" t="s">
        <v>64</v>
      </c>
      <c r="N59" s="145">
        <f t="shared" si="3"/>
        <v>312</v>
      </c>
      <c r="O59" s="145">
        <f t="shared" si="3"/>
        <v>305</v>
      </c>
    </row>
    <row r="60" spans="1:16" customFormat="1" ht="20.25" customHeight="1">
      <c r="K60" s="513"/>
      <c r="L60" s="513"/>
      <c r="M60" s="138" t="s">
        <v>66</v>
      </c>
      <c r="N60" s="145">
        <f t="shared" si="3"/>
        <v>0</v>
      </c>
      <c r="O60" s="145">
        <f t="shared" si="3"/>
        <v>0</v>
      </c>
    </row>
    <row r="61" spans="1:16" customFormat="1" ht="20.25" customHeight="1">
      <c r="K61" s="513"/>
      <c r="L61" s="513"/>
      <c r="M61" s="138" t="s">
        <v>109</v>
      </c>
      <c r="N61" s="145">
        <f t="shared" si="3"/>
        <v>0</v>
      </c>
      <c r="O61" s="145">
        <f t="shared" si="3"/>
        <v>0</v>
      </c>
    </row>
    <row r="62" spans="1:16" customFormat="1" ht="20.25" customHeight="1">
      <c r="A62" s="2"/>
      <c r="B62" s="2"/>
      <c r="C62" s="2"/>
      <c r="D62" s="2"/>
      <c r="E62" s="2"/>
      <c r="F62" s="2"/>
      <c r="G62" s="2"/>
      <c r="H62" s="2"/>
      <c r="M62" s="144" t="s">
        <v>17</v>
      </c>
      <c r="N62" s="146">
        <f>SUM(N52:N60)</f>
        <v>1866</v>
      </c>
      <c r="O62" s="146">
        <f>SUM(O52:O60)</f>
        <v>1205</v>
      </c>
    </row>
    <row r="63" spans="1:16" customFormat="1" ht="14.25" customHeight="1">
      <c r="A63" s="2"/>
      <c r="B63" s="2"/>
      <c r="C63" s="2"/>
      <c r="D63" s="2"/>
      <c r="E63" s="2"/>
      <c r="F63" s="2"/>
      <c r="G63" s="2"/>
      <c r="H63" s="2"/>
    </row>
    <row r="64" spans="1:16" customFormat="1" ht="14.25" customHeight="1">
      <c r="A64" s="2"/>
      <c r="B64" s="2"/>
      <c r="C64" s="2"/>
      <c r="D64" s="2"/>
      <c r="E64" s="2"/>
      <c r="F64" s="2"/>
      <c r="G64" s="2"/>
      <c r="H64" s="2"/>
      <c r="J64" s="2"/>
      <c r="K64" s="2"/>
      <c r="L64" s="2"/>
      <c r="P64" s="2"/>
    </row>
    <row r="65" spans="1:16" customFormat="1" ht="14.25" customHeight="1">
      <c r="A65" s="2"/>
      <c r="B65" s="2"/>
      <c r="C65" s="2"/>
      <c r="D65" s="2"/>
      <c r="E65" s="2"/>
      <c r="F65" s="2"/>
      <c r="G65" s="2"/>
      <c r="H65" s="2"/>
      <c r="J65" s="2"/>
      <c r="K65" s="2"/>
      <c r="L65" s="2"/>
      <c r="P65" s="2"/>
    </row>
    <row r="66" spans="1:16" customFormat="1" ht="14.25" customHeight="1">
      <c r="A66" s="2"/>
      <c r="B66" s="2"/>
      <c r="C66" s="2"/>
      <c r="D66" s="2"/>
      <c r="E66" s="2"/>
      <c r="F66" s="2"/>
      <c r="G66" s="2"/>
      <c r="H66" s="2"/>
      <c r="J66" s="2"/>
      <c r="K66" s="2"/>
      <c r="L66" s="2"/>
      <c r="P66" s="2"/>
    </row>
    <row r="67" spans="1:16" customFormat="1" ht="14.25" customHeight="1">
      <c r="A67" s="2"/>
      <c r="B67" s="2"/>
      <c r="C67" s="2"/>
      <c r="D67" s="2"/>
      <c r="E67" s="2"/>
      <c r="F67" s="2"/>
      <c r="G67" s="2"/>
      <c r="H67" s="2"/>
      <c r="J67" s="2"/>
      <c r="K67" s="2"/>
      <c r="L67" s="2"/>
      <c r="M67" s="2"/>
      <c r="N67" s="2"/>
      <c r="O67" s="2"/>
      <c r="P67" s="2"/>
    </row>
    <row r="68" spans="1:16" customFormat="1" ht="14.25" customHeight="1">
      <c r="A68" s="2"/>
      <c r="B68" s="2"/>
      <c r="C68" s="2"/>
      <c r="D68" s="2"/>
      <c r="E68" s="2"/>
      <c r="F68" s="2"/>
      <c r="G68" s="2"/>
      <c r="H68" s="2"/>
      <c r="J68" s="2"/>
      <c r="K68" s="2"/>
      <c r="L68" s="2"/>
      <c r="M68" s="2"/>
      <c r="N68" s="2"/>
      <c r="O68" s="2"/>
      <c r="P68" s="2"/>
    </row>
    <row r="69" spans="1:16" customFormat="1" ht="14.25" customHeight="1">
      <c r="A69" s="2"/>
      <c r="B69" s="2"/>
      <c r="C69" s="2"/>
      <c r="D69" s="2"/>
      <c r="E69" s="2"/>
      <c r="F69" s="2"/>
      <c r="G69" s="2"/>
      <c r="H69" s="2"/>
      <c r="J69" s="2"/>
      <c r="K69" s="2"/>
      <c r="L69" s="2"/>
      <c r="M69" s="2"/>
      <c r="N69" s="2"/>
      <c r="O69" s="2"/>
      <c r="P69" s="2"/>
    </row>
    <row r="70" spans="1:16" customFormat="1" ht="14.25" customHeight="1">
      <c r="A70" s="2"/>
      <c r="B70" s="2"/>
      <c r="C70" s="2"/>
      <c r="D70" s="2"/>
      <c r="E70" s="2"/>
      <c r="F70" s="2"/>
      <c r="G70" s="2"/>
      <c r="H70" s="2"/>
      <c r="J70" s="2"/>
      <c r="K70" s="2"/>
      <c r="L70" s="2"/>
      <c r="M70" s="2"/>
      <c r="N70" s="2"/>
      <c r="O70" s="2"/>
      <c r="P70" s="2"/>
    </row>
    <row r="71" spans="1:16" customFormat="1" ht="14.25" customHeight="1">
      <c r="A71" s="2"/>
      <c r="B71" s="2"/>
      <c r="C71" s="2"/>
      <c r="D71" s="2"/>
      <c r="E71" s="2"/>
      <c r="F71" s="2"/>
      <c r="G71" s="2"/>
      <c r="H71" s="2"/>
      <c r="J71" s="2"/>
      <c r="K71" s="2"/>
      <c r="L71" s="2"/>
      <c r="M71" s="2"/>
      <c r="N71" s="2"/>
      <c r="O71" s="2"/>
      <c r="P71" s="2"/>
    </row>
    <row r="72" spans="1:16" customFormat="1" ht="14.25" customHeight="1">
      <c r="A72" s="2"/>
      <c r="B72" s="2"/>
      <c r="C72" s="2"/>
      <c r="D72" s="2"/>
      <c r="E72" s="2"/>
      <c r="F72" s="2"/>
      <c r="G72" s="2"/>
      <c r="H72" s="2"/>
      <c r="J72" s="2"/>
      <c r="K72" s="2"/>
      <c r="L72" s="2"/>
      <c r="M72" s="2"/>
      <c r="N72" s="2"/>
      <c r="O72" s="2"/>
      <c r="P72" s="2"/>
    </row>
    <row r="73" spans="1:16" customFormat="1" ht="14.25" customHeight="1">
      <c r="A73" s="2"/>
      <c r="B73" s="2"/>
      <c r="C73" s="2"/>
      <c r="D73" s="2"/>
      <c r="E73" s="2"/>
      <c r="F73" s="2"/>
      <c r="G73" s="2"/>
      <c r="H73" s="2"/>
      <c r="J73" s="2"/>
      <c r="K73" s="2"/>
      <c r="L73" s="2"/>
      <c r="M73" s="2"/>
      <c r="N73" s="2"/>
      <c r="O73" s="2"/>
      <c r="P73" s="2"/>
    </row>
    <row r="74" spans="1:16" customFormat="1" ht="14.25" customHeight="1">
      <c r="A74" s="2"/>
      <c r="B74" s="2"/>
      <c r="C74" s="2"/>
      <c r="D74" s="2"/>
      <c r="E74" s="2"/>
      <c r="F74" s="2"/>
      <c r="G74" s="2"/>
      <c r="H74" s="2"/>
      <c r="J74" s="2"/>
      <c r="K74" s="2"/>
      <c r="L74" s="2"/>
      <c r="M74" s="2"/>
      <c r="N74" s="2"/>
      <c r="O74" s="2"/>
      <c r="P74" s="2"/>
    </row>
    <row r="75" spans="1:16" customFormat="1" ht="14.25" customHeight="1">
      <c r="A75" s="2"/>
      <c r="B75" s="2"/>
      <c r="C75" s="2"/>
      <c r="D75" s="2"/>
      <c r="E75" s="2"/>
      <c r="F75" s="2"/>
      <c r="G75" s="2"/>
      <c r="H75" s="2"/>
      <c r="J75" s="2"/>
      <c r="K75" s="2"/>
      <c r="L75" s="2"/>
      <c r="M75" s="2"/>
      <c r="N75" s="2"/>
      <c r="O75" s="2"/>
      <c r="P75" s="2"/>
    </row>
    <row r="76" spans="1:16" customFormat="1" ht="14.25" customHeight="1">
      <c r="A76" s="2"/>
      <c r="B76" s="2"/>
      <c r="C76" s="2"/>
      <c r="D76" s="2"/>
      <c r="E76" s="2"/>
      <c r="F76" s="2"/>
      <c r="G76" s="2"/>
      <c r="H76" s="2"/>
      <c r="J76" s="2"/>
      <c r="K76" s="2"/>
      <c r="L76" s="2"/>
      <c r="M76" s="2"/>
      <c r="N76" s="2"/>
      <c r="O76" s="2"/>
      <c r="P76" s="2"/>
    </row>
    <row r="77" spans="1:16" customFormat="1" ht="14.25" customHeight="1">
      <c r="A77" s="2"/>
      <c r="B77" s="2"/>
      <c r="C77" s="2"/>
      <c r="D77" s="2"/>
      <c r="E77" s="2"/>
      <c r="F77" s="2"/>
      <c r="G77" s="2"/>
      <c r="H77" s="2"/>
      <c r="J77" s="2"/>
      <c r="K77" s="2"/>
      <c r="L77" s="2"/>
      <c r="M77" s="2"/>
      <c r="N77" s="2"/>
      <c r="O77" s="2"/>
      <c r="P77" s="2"/>
    </row>
    <row r="78" spans="1:16" customFormat="1" ht="14.25" customHeight="1">
      <c r="A78" s="2"/>
      <c r="B78" s="2"/>
      <c r="C78" s="2"/>
      <c r="D78" s="2"/>
      <c r="E78" s="2"/>
      <c r="F78" s="2"/>
      <c r="G78" s="2"/>
      <c r="H78" s="2"/>
      <c r="J78" s="2"/>
      <c r="K78" s="2"/>
      <c r="L78" s="2"/>
      <c r="M78" s="2"/>
      <c r="N78" s="2"/>
      <c r="O78" s="2"/>
      <c r="P78" s="2"/>
    </row>
    <row r="79" spans="1:16" customFormat="1" ht="14.25" customHeight="1">
      <c r="A79" s="2"/>
      <c r="B79" s="2"/>
      <c r="C79" s="2"/>
      <c r="D79" s="2"/>
      <c r="E79" s="2"/>
      <c r="F79" s="2"/>
      <c r="G79" s="2"/>
      <c r="H79" s="2"/>
      <c r="M79" s="2"/>
      <c r="N79" s="2"/>
      <c r="O79" s="2"/>
    </row>
    <row r="80" spans="1:16" customFormat="1" ht="14.25" customHeight="1">
      <c r="A80" s="2"/>
      <c r="B80" s="2"/>
      <c r="C80" s="2"/>
      <c r="D80" s="2"/>
      <c r="E80" s="2"/>
      <c r="F80" s="2"/>
      <c r="G80" s="2"/>
      <c r="H80" s="2"/>
      <c r="M80" s="2"/>
      <c r="N80" s="2"/>
      <c r="O80" s="2"/>
    </row>
    <row r="81" spans="1:15" customFormat="1" ht="14.25" customHeight="1">
      <c r="A81" s="2"/>
      <c r="B81" s="2"/>
      <c r="C81" s="2"/>
      <c r="D81" s="2"/>
      <c r="E81" s="2"/>
      <c r="F81" s="2"/>
      <c r="G81" s="2"/>
      <c r="H81" s="2"/>
      <c r="M81" s="2"/>
      <c r="N81" s="2"/>
      <c r="O81" s="2"/>
    </row>
    <row r="82" spans="1:15" customFormat="1" ht="14.25" customHeight="1">
      <c r="A82" s="2"/>
      <c r="B82" s="2"/>
      <c r="C82" s="2"/>
      <c r="D82" s="2"/>
      <c r="E82" s="2"/>
      <c r="F82" s="2"/>
      <c r="G82" s="2"/>
      <c r="H82" s="2"/>
    </row>
    <row r="83" spans="1:15" customFormat="1" ht="14.25" customHeight="1">
      <c r="A83" s="2"/>
      <c r="B83" s="2"/>
      <c r="C83" s="2"/>
      <c r="D83" s="2"/>
      <c r="E83" s="2"/>
      <c r="F83" s="2"/>
      <c r="G83" s="2"/>
      <c r="H83" s="2"/>
    </row>
    <row r="84" spans="1:15" customFormat="1" ht="14.25" customHeight="1">
      <c r="A84" s="2"/>
      <c r="B84" s="2"/>
      <c r="C84" s="2"/>
      <c r="D84" s="2"/>
      <c r="E84" s="2"/>
      <c r="F84" s="2"/>
      <c r="G84" s="2"/>
      <c r="H84" s="2"/>
    </row>
    <row r="85" spans="1:15" customFormat="1" ht="14.25" customHeight="1">
      <c r="A85" s="2"/>
      <c r="B85" s="2"/>
      <c r="C85" s="2"/>
      <c r="D85" s="2"/>
      <c r="E85" s="2"/>
      <c r="F85" s="2"/>
      <c r="G85" s="2"/>
      <c r="H85" s="2"/>
    </row>
    <row r="86" spans="1:15" customFormat="1" ht="14.25" customHeight="1">
      <c r="A86" s="2"/>
      <c r="B86" s="2"/>
      <c r="C86" s="2"/>
      <c r="D86" s="2"/>
      <c r="E86" s="2"/>
      <c r="F86" s="2"/>
      <c r="G86" s="2"/>
      <c r="H86" s="2"/>
    </row>
    <row r="87" spans="1:15" customFormat="1" ht="14.25" customHeight="1">
      <c r="A87" s="2"/>
      <c r="B87" s="2"/>
      <c r="C87" s="2"/>
      <c r="D87" s="2"/>
      <c r="E87" s="2"/>
      <c r="F87" s="2"/>
      <c r="G87" s="2"/>
      <c r="H87" s="2"/>
    </row>
    <row r="88" spans="1:15" customFormat="1" ht="14.25" customHeight="1">
      <c r="A88" s="2"/>
      <c r="B88" s="2"/>
      <c r="C88" s="2"/>
      <c r="D88" s="2"/>
      <c r="E88" s="2"/>
      <c r="F88" s="2"/>
      <c r="G88" s="2"/>
      <c r="H88" s="2"/>
    </row>
    <row r="89" spans="1:15" customFormat="1" ht="14.25" customHeight="1">
      <c r="A89" s="2"/>
      <c r="B89" s="2"/>
      <c r="C89" s="2"/>
      <c r="D89" s="2"/>
      <c r="E89" s="2"/>
      <c r="F89" s="2"/>
      <c r="G89" s="2"/>
      <c r="H89" s="2"/>
    </row>
    <row r="90" spans="1:15" ht="15" customHeight="1">
      <c r="M90"/>
      <c r="N90"/>
      <c r="O90"/>
    </row>
    <row r="91" spans="1:15" ht="15" customHeight="1">
      <c r="M91"/>
      <c r="N91"/>
      <c r="O91"/>
    </row>
    <row r="92" spans="1:15" ht="15" customHeight="1">
      <c r="M92"/>
      <c r="N92"/>
      <c r="O92"/>
    </row>
    <row r="93" spans="1:15" ht="15" customHeight="1">
      <c r="M93"/>
      <c r="N93"/>
      <c r="O93"/>
    </row>
  </sheetData>
  <mergeCells count="18">
    <mergeCell ref="B19:B23"/>
    <mergeCell ref="A14:A23"/>
    <mergeCell ref="A4:H4"/>
    <mergeCell ref="A5:H5"/>
    <mergeCell ref="A6:H6"/>
    <mergeCell ref="A7:H7"/>
    <mergeCell ref="A8:H8"/>
    <mergeCell ref="A12:H12"/>
    <mergeCell ref="B14:B18"/>
    <mergeCell ref="A10:H10"/>
    <mergeCell ref="A11:H11"/>
    <mergeCell ref="A9:H9"/>
    <mergeCell ref="L57:L61"/>
    <mergeCell ref="L52:L56"/>
    <mergeCell ref="K52:K61"/>
    <mergeCell ref="B24:B28"/>
    <mergeCell ref="A24:A33"/>
    <mergeCell ref="B29:B33"/>
  </mergeCells>
  <pageMargins left="0.70866141732283472" right="0.70866141732283472" top="0.74803149606299213" bottom="0.74803149606299213" header="0" footer="0"/>
  <pageSetup scale="72" fitToHeight="0" orientation="portrait" r:id="rId1"/>
  <rowBreaks count="1" manualBreakCount="1">
    <brk id="46"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pageSetUpPr fitToPage="1"/>
  </sheetPr>
  <dimension ref="A1:M53"/>
  <sheetViews>
    <sheetView showGridLines="0" view="pageBreakPreview" zoomScale="85" zoomScaleNormal="100" zoomScaleSheetLayoutView="85" workbookViewId="0">
      <selection activeCell="A10" sqref="A10:G10"/>
    </sheetView>
  </sheetViews>
  <sheetFormatPr baseColWidth="10" defaultColWidth="16.83203125" defaultRowHeight="15" customHeight="1"/>
  <cols>
    <col min="1" max="1" width="14.33203125" style="2" customWidth="1"/>
    <col min="2" max="2" width="28" style="2" customWidth="1"/>
    <col min="3" max="3" width="26" style="2" customWidth="1"/>
    <col min="4" max="4" width="18.33203125" style="2" customWidth="1"/>
    <col min="5" max="5" width="16.1640625" style="2" customWidth="1"/>
    <col min="6" max="6" width="14.33203125" style="2" customWidth="1"/>
    <col min="7" max="7" width="13" style="2" customWidth="1"/>
    <col min="8" max="10" width="11.6640625" style="2" customWidth="1"/>
    <col min="11" max="11" width="15.6640625" style="2" bestFit="1" customWidth="1"/>
    <col min="12" max="24" width="11.6640625" style="2" customWidth="1"/>
    <col min="25" max="16384" width="16.83203125" style="2"/>
  </cols>
  <sheetData>
    <row r="1" spans="1:13" ht="24.75" customHeight="1"/>
    <row r="2" spans="1:13" ht="24.75" customHeight="1"/>
    <row r="3" spans="1:13" ht="24.75" customHeight="1">
      <c r="I3"/>
      <c r="J3"/>
      <c r="K3"/>
      <c r="L3"/>
      <c r="M3"/>
    </row>
    <row r="4" spans="1:13" ht="21" customHeight="1">
      <c r="A4" s="518"/>
      <c r="B4" s="481"/>
      <c r="C4" s="481"/>
      <c r="D4" s="481"/>
      <c r="E4" s="481"/>
      <c r="F4" s="481"/>
      <c r="G4" s="481"/>
      <c r="I4" s="140" t="s">
        <v>184</v>
      </c>
      <c r="J4" s="140" t="s">
        <v>64</v>
      </c>
      <c r="K4" s="140" t="s">
        <v>186</v>
      </c>
      <c r="L4" s="140" t="s">
        <v>185</v>
      </c>
      <c r="M4"/>
    </row>
    <row r="5" spans="1:13" ht="19.5" customHeight="1">
      <c r="A5" s="519"/>
      <c r="B5" s="483"/>
      <c r="C5" s="483"/>
      <c r="D5" s="483"/>
      <c r="E5" s="483"/>
      <c r="F5" s="483"/>
      <c r="G5" s="483"/>
      <c r="I5" s="139">
        <f>F23+F18</f>
        <v>35</v>
      </c>
      <c r="J5" s="139">
        <f>F22+F17</f>
        <v>69</v>
      </c>
      <c r="K5" s="139">
        <f>F24+F19</f>
        <v>3</v>
      </c>
      <c r="L5" s="139">
        <f>F21</f>
        <v>1</v>
      </c>
      <c r="M5"/>
    </row>
    <row r="6" spans="1:13" ht="22.5" customHeight="1">
      <c r="A6" s="519" t="s">
        <v>50</v>
      </c>
      <c r="B6" s="483"/>
      <c r="C6" s="483"/>
      <c r="D6" s="483"/>
      <c r="E6" s="483"/>
      <c r="F6" s="483"/>
      <c r="G6" s="483"/>
      <c r="I6" s="136">
        <f>(F23+F18)/F26</f>
        <v>0.32407407407407407</v>
      </c>
      <c r="J6" s="136">
        <f>(F22+F17)/F26</f>
        <v>0.63888888888888884</v>
      </c>
      <c r="K6" s="137">
        <f>(F24+F19)/F26</f>
        <v>2.7777777777777776E-2</v>
      </c>
      <c r="L6" s="136">
        <f>(F21)/F26</f>
        <v>9.2592592592592587E-3</v>
      </c>
      <c r="M6"/>
    </row>
    <row r="7" spans="1:13" ht="21" customHeight="1">
      <c r="A7" s="520" t="s">
        <v>51</v>
      </c>
      <c r="B7" s="472"/>
      <c r="C7" s="472"/>
      <c r="D7" s="472"/>
      <c r="E7" s="472"/>
      <c r="F7" s="472"/>
      <c r="G7" s="472"/>
      <c r="I7" s="139"/>
      <c r="J7" s="139"/>
      <c r="K7" s="138"/>
      <c r="L7" s="138"/>
      <c r="M7"/>
    </row>
    <row r="8" spans="1:13" ht="16.5" customHeight="1">
      <c r="A8" s="521" t="s">
        <v>198</v>
      </c>
      <c r="B8" s="472"/>
      <c r="C8" s="472"/>
      <c r="D8" s="472"/>
      <c r="E8" s="472"/>
      <c r="F8" s="472"/>
      <c r="G8" s="472"/>
      <c r="I8" s="140" t="s">
        <v>54</v>
      </c>
      <c r="J8" s="140" t="s">
        <v>55</v>
      </c>
      <c r="K8" s="138"/>
      <c r="L8" s="138"/>
      <c r="M8"/>
    </row>
    <row r="9" spans="1:13" ht="16.5" customHeight="1">
      <c r="A9" s="521" t="s">
        <v>659</v>
      </c>
      <c r="B9" s="472"/>
      <c r="C9" s="472"/>
      <c r="D9" s="472"/>
      <c r="E9" s="472"/>
      <c r="F9" s="472"/>
      <c r="G9" s="472"/>
      <c r="I9" s="139">
        <f>D26</f>
        <v>55</v>
      </c>
      <c r="J9" s="139">
        <f>E26</f>
        <v>53</v>
      </c>
      <c r="K9" s="138"/>
      <c r="L9" s="138"/>
      <c r="M9"/>
    </row>
    <row r="10" spans="1:13" ht="15.75" customHeight="1">
      <c r="A10" s="523"/>
      <c r="B10" s="523"/>
      <c r="C10" s="523"/>
      <c r="D10" s="523"/>
      <c r="E10" s="523"/>
      <c r="F10" s="523"/>
      <c r="G10" s="523"/>
      <c r="I10" s="136">
        <f>D26/F26</f>
        <v>0.5092592592592593</v>
      </c>
      <c r="J10" s="136">
        <f>E26/F26</f>
        <v>0.49074074074074076</v>
      </c>
      <c r="K10" s="138"/>
      <c r="L10" s="138"/>
      <c r="M10"/>
    </row>
    <row r="11" spans="1:13" ht="67.5" customHeight="1">
      <c r="A11" s="524" t="s">
        <v>649</v>
      </c>
      <c r="B11" s="525"/>
      <c r="C11" s="525"/>
      <c r="D11" s="525"/>
      <c r="E11" s="525"/>
      <c r="F11" s="525"/>
      <c r="G11" s="525"/>
      <c r="I11" s="139"/>
      <c r="J11" s="139"/>
      <c r="K11" s="138"/>
      <c r="L11" s="138"/>
      <c r="M11"/>
    </row>
    <row r="12" spans="1:13" customFormat="1" ht="68.25" customHeight="1">
      <c r="A12" s="2"/>
      <c r="B12" s="528" t="s">
        <v>662</v>
      </c>
      <c r="C12" s="528"/>
      <c r="D12" s="528"/>
      <c r="E12" s="528"/>
      <c r="F12" s="528"/>
      <c r="I12" s="139"/>
      <c r="J12" s="139"/>
      <c r="K12" s="138"/>
      <c r="L12" s="138"/>
    </row>
    <row r="13" spans="1:13" customFormat="1" ht="9" customHeight="1">
      <c r="A13" s="2"/>
      <c r="B13" s="72"/>
      <c r="C13" s="72"/>
      <c r="D13" s="72"/>
      <c r="E13" s="72"/>
      <c r="F13" s="72"/>
    </row>
    <row r="14" spans="1:13" customFormat="1" ht="23.25" customHeight="1">
      <c r="A14" s="2"/>
      <c r="B14" s="529" t="s">
        <v>61</v>
      </c>
      <c r="C14" s="529" t="s">
        <v>63</v>
      </c>
      <c r="D14" s="530" t="s">
        <v>62</v>
      </c>
      <c r="E14" s="530"/>
      <c r="F14" s="529" t="s">
        <v>44</v>
      </c>
    </row>
    <row r="15" spans="1:13" customFormat="1" ht="18" customHeight="1">
      <c r="A15" s="2"/>
      <c r="B15" s="529"/>
      <c r="C15" s="529"/>
      <c r="D15" s="164" t="s">
        <v>54</v>
      </c>
      <c r="E15" s="164" t="s">
        <v>55</v>
      </c>
      <c r="F15" s="529"/>
      <c r="I15" s="2"/>
      <c r="J15" s="2"/>
      <c r="K15" s="2"/>
      <c r="L15" s="2"/>
      <c r="M15" s="2"/>
    </row>
    <row r="16" spans="1:13" customFormat="1" ht="25.5">
      <c r="A16" s="2"/>
      <c r="B16" s="534" t="s">
        <v>56</v>
      </c>
      <c r="C16" s="134" t="s">
        <v>155</v>
      </c>
      <c r="D16" s="133">
        <v>0</v>
      </c>
      <c r="E16" s="133">
        <v>0</v>
      </c>
      <c r="F16" s="65">
        <f>SUM(D16:E16)</f>
        <v>0</v>
      </c>
      <c r="H16" s="14"/>
      <c r="I16" s="2"/>
      <c r="J16" s="2"/>
      <c r="K16" s="2"/>
      <c r="L16" s="2"/>
      <c r="M16" s="2"/>
    </row>
    <row r="17" spans="1:13" customFormat="1" ht="18" customHeight="1">
      <c r="A17" s="2"/>
      <c r="B17" s="535"/>
      <c r="C17" s="65" t="s">
        <v>65</v>
      </c>
      <c r="D17" s="73">
        <v>14</v>
      </c>
      <c r="E17" s="73">
        <v>26</v>
      </c>
      <c r="F17" s="65">
        <f t="shared" ref="F17:F25" si="0">SUM(D17:E17)</f>
        <v>40</v>
      </c>
      <c r="H17" s="135"/>
      <c r="I17" s="2"/>
      <c r="J17" s="2"/>
      <c r="K17" s="2"/>
      <c r="L17" s="2"/>
      <c r="M17" s="2"/>
    </row>
    <row r="18" spans="1:13" customFormat="1" ht="18" customHeight="1">
      <c r="A18" s="2"/>
      <c r="B18" s="535"/>
      <c r="C18" s="65" t="s">
        <v>64</v>
      </c>
      <c r="D18" s="73">
        <v>21</v>
      </c>
      <c r="E18" s="73">
        <v>3</v>
      </c>
      <c r="F18" s="65">
        <f t="shared" si="0"/>
        <v>24</v>
      </c>
      <c r="H18" s="14"/>
      <c r="I18" s="2"/>
      <c r="J18" s="2"/>
      <c r="K18" s="2"/>
      <c r="L18" s="2"/>
      <c r="M18" s="2"/>
    </row>
    <row r="19" spans="1:13" customFormat="1" ht="18" customHeight="1">
      <c r="A19" s="2"/>
      <c r="B19" s="535"/>
      <c r="C19" s="65" t="s">
        <v>66</v>
      </c>
      <c r="D19" s="73">
        <v>0</v>
      </c>
      <c r="E19" s="73">
        <v>0</v>
      </c>
      <c r="F19" s="65">
        <f t="shared" si="0"/>
        <v>0</v>
      </c>
      <c r="H19" s="14"/>
      <c r="I19" s="2"/>
      <c r="J19" s="2"/>
      <c r="K19" s="2"/>
      <c r="L19" s="2"/>
      <c r="M19" s="2"/>
    </row>
    <row r="20" spans="1:13" customFormat="1" ht="18" customHeight="1">
      <c r="A20" s="2"/>
      <c r="B20" s="536"/>
      <c r="C20" s="331" t="s">
        <v>109</v>
      </c>
      <c r="D20" s="73">
        <v>0</v>
      </c>
      <c r="E20" s="73">
        <v>0</v>
      </c>
      <c r="F20" s="65">
        <f t="shared" si="0"/>
        <v>0</v>
      </c>
      <c r="H20" s="14"/>
      <c r="I20" s="2"/>
      <c r="J20" s="2"/>
      <c r="K20" s="2"/>
      <c r="L20" s="2"/>
      <c r="M20" s="2"/>
    </row>
    <row r="21" spans="1:13" customFormat="1" ht="25.5">
      <c r="A21" s="2"/>
      <c r="B21" s="531" t="s">
        <v>57</v>
      </c>
      <c r="C21" s="134" t="s">
        <v>155</v>
      </c>
      <c r="D21" s="133">
        <v>1</v>
      </c>
      <c r="E21" s="133">
        <v>0</v>
      </c>
      <c r="F21" s="65">
        <f t="shared" si="0"/>
        <v>1</v>
      </c>
      <c r="H21" s="14"/>
      <c r="I21" s="2"/>
      <c r="J21" s="2"/>
      <c r="K21" s="2"/>
      <c r="L21" s="2"/>
      <c r="M21" s="2"/>
    </row>
    <row r="22" spans="1:13" customFormat="1" ht="18" customHeight="1">
      <c r="A22" s="2"/>
      <c r="B22" s="532"/>
      <c r="C22" s="65" t="s">
        <v>65</v>
      </c>
      <c r="D22" s="73">
        <v>13</v>
      </c>
      <c r="E22" s="73">
        <v>16</v>
      </c>
      <c r="F22" s="65">
        <f t="shared" si="0"/>
        <v>29</v>
      </c>
      <c r="H22" s="14"/>
      <c r="I22" s="2"/>
      <c r="J22" s="2"/>
      <c r="K22" s="2"/>
      <c r="L22" s="2"/>
      <c r="M22" s="2"/>
    </row>
    <row r="23" spans="1:13" customFormat="1" ht="18" customHeight="1">
      <c r="A23" s="2"/>
      <c r="B23" s="532"/>
      <c r="C23" s="65" t="s">
        <v>64</v>
      </c>
      <c r="D23" s="73">
        <v>5</v>
      </c>
      <c r="E23" s="73">
        <v>6</v>
      </c>
      <c r="F23" s="65">
        <f t="shared" si="0"/>
        <v>11</v>
      </c>
      <c r="H23" s="14"/>
      <c r="I23" s="2"/>
      <c r="J23" s="2"/>
      <c r="K23" s="2"/>
      <c r="L23" s="2"/>
      <c r="M23" s="2"/>
    </row>
    <row r="24" spans="1:13" customFormat="1" ht="18" customHeight="1">
      <c r="A24" s="2"/>
      <c r="B24" s="532"/>
      <c r="C24" s="65" t="s">
        <v>66</v>
      </c>
      <c r="D24" s="73">
        <v>1</v>
      </c>
      <c r="E24" s="73">
        <v>2</v>
      </c>
      <c r="F24" s="65">
        <f t="shared" si="0"/>
        <v>3</v>
      </c>
      <c r="H24" s="14"/>
      <c r="I24" s="2"/>
      <c r="J24" s="2"/>
      <c r="K24" s="2"/>
      <c r="L24" s="2"/>
      <c r="M24" s="2"/>
    </row>
    <row r="25" spans="1:13" customFormat="1" ht="18" customHeight="1">
      <c r="A25" s="2"/>
      <c r="B25" s="533"/>
      <c r="C25" s="331" t="s">
        <v>109</v>
      </c>
      <c r="D25" s="73">
        <v>0</v>
      </c>
      <c r="E25" s="73">
        <v>0</v>
      </c>
      <c r="F25" s="65">
        <f t="shared" si="0"/>
        <v>0</v>
      </c>
      <c r="H25" s="14"/>
      <c r="I25" s="2"/>
      <c r="J25" s="2"/>
      <c r="K25" s="2"/>
      <c r="L25" s="2"/>
      <c r="M25" s="2"/>
    </row>
    <row r="26" spans="1:13" customFormat="1" ht="18" customHeight="1">
      <c r="A26" s="2"/>
      <c r="B26" s="526" t="s">
        <v>44</v>
      </c>
      <c r="C26" s="527"/>
      <c r="D26" s="163">
        <f>SUM(D16:D25)</f>
        <v>55</v>
      </c>
      <c r="E26" s="163">
        <f>SUM(E16:E25)</f>
        <v>53</v>
      </c>
      <c r="F26" s="163">
        <f>SUM(F16:F25)</f>
        <v>108</v>
      </c>
      <c r="H26" s="14"/>
      <c r="I26" s="2"/>
      <c r="J26" s="2"/>
      <c r="K26" s="2"/>
      <c r="L26" s="2"/>
      <c r="M26" s="2"/>
    </row>
    <row r="27" spans="1:13" customFormat="1" ht="18" customHeight="1">
      <c r="A27" s="2"/>
      <c r="B27" s="13" t="s">
        <v>306</v>
      </c>
      <c r="H27" s="14"/>
      <c r="I27" s="139"/>
      <c r="J27" s="139"/>
      <c r="K27" s="138"/>
      <c r="L27" s="138"/>
    </row>
    <row r="28" spans="1:13" customFormat="1" ht="18" customHeight="1">
      <c r="A28" s="2"/>
      <c r="H28" s="14"/>
      <c r="I28" s="139"/>
      <c r="J28" s="139"/>
      <c r="K28" s="138"/>
      <c r="L28" s="138"/>
    </row>
    <row r="29" spans="1:13" customFormat="1">
      <c r="A29" s="2"/>
      <c r="H29" s="14"/>
      <c r="I29" s="139"/>
      <c r="J29" s="139"/>
      <c r="K29" s="138"/>
      <c r="L29" s="138"/>
    </row>
    <row r="30" spans="1:13" customFormat="1" ht="18" customHeight="1">
      <c r="A30" s="2"/>
      <c r="I30" s="2"/>
      <c r="J30" s="2"/>
      <c r="K30" s="2"/>
      <c r="L30" s="138"/>
    </row>
    <row r="31" spans="1:13" customFormat="1" ht="18" customHeight="1">
      <c r="A31" s="2"/>
      <c r="I31" s="2"/>
      <c r="J31" s="2"/>
      <c r="K31" s="2"/>
      <c r="L31" s="138"/>
    </row>
    <row r="32" spans="1:13" customFormat="1" ht="18" customHeight="1">
      <c r="A32" s="2"/>
      <c r="H32" s="14"/>
      <c r="I32" s="2"/>
      <c r="J32" s="2"/>
      <c r="K32" s="2"/>
      <c r="L32" s="138"/>
    </row>
    <row r="33" spans="1:12" customFormat="1" ht="18" customHeight="1">
      <c r="A33" s="2"/>
      <c r="I33" s="2"/>
      <c r="J33" s="2"/>
      <c r="K33" s="2"/>
      <c r="L33" s="2"/>
    </row>
    <row r="34" spans="1:12" customFormat="1" ht="14.25" customHeight="1">
      <c r="I34" s="2"/>
      <c r="J34" s="2"/>
      <c r="K34" s="2"/>
      <c r="L34" s="2"/>
    </row>
    <row r="35" spans="1:12" customFormat="1" ht="14.25" customHeight="1">
      <c r="I35" s="2"/>
      <c r="J35" s="2"/>
      <c r="K35" s="2"/>
      <c r="L35" s="2"/>
    </row>
    <row r="36" spans="1:12" customFormat="1" ht="14.25" customHeight="1">
      <c r="I36" s="2"/>
      <c r="J36" s="2"/>
      <c r="K36" s="2"/>
      <c r="L36" s="2"/>
    </row>
    <row r="37" spans="1:12" customFormat="1" ht="14.25" customHeight="1"/>
    <row r="38" spans="1:12" customFormat="1" ht="14.25" customHeight="1">
      <c r="G38" s="2"/>
    </row>
    <row r="39" spans="1:12" customFormat="1" ht="14.25" customHeight="1"/>
    <row r="40" spans="1:12" customFormat="1" ht="14.25" customHeight="1"/>
    <row r="41" spans="1:12" customFormat="1" ht="14.25" customHeight="1"/>
    <row r="42" spans="1:12" customFormat="1" ht="14.25" customHeight="1"/>
    <row r="43" spans="1:12" customFormat="1" ht="14.25" customHeight="1"/>
    <row r="44" spans="1:12" customFormat="1" ht="14.25" customHeight="1"/>
    <row r="45" spans="1:12" customFormat="1" ht="14.25" customHeight="1"/>
    <row r="46" spans="1:12" customFormat="1" ht="14.25" customHeight="1">
      <c r="B46" s="2"/>
      <c r="C46" s="2"/>
      <c r="D46" s="2"/>
      <c r="E46" s="2"/>
      <c r="F46" s="2"/>
    </row>
    <row r="47" spans="1:12" customFormat="1" ht="14.25" customHeight="1">
      <c r="B47" s="2"/>
      <c r="C47" s="2"/>
      <c r="D47" s="2"/>
      <c r="E47" s="2"/>
      <c r="F47" s="2"/>
    </row>
    <row r="48" spans="1:12" customFormat="1" ht="14.25" customHeight="1">
      <c r="B48" s="2"/>
      <c r="C48" s="2"/>
      <c r="D48" s="2"/>
      <c r="E48" s="2"/>
      <c r="F48" s="2"/>
    </row>
    <row r="49" spans="2:6" customFormat="1" ht="14.25" customHeight="1">
      <c r="B49" s="2"/>
      <c r="C49" s="2"/>
      <c r="D49" s="2"/>
      <c r="E49" s="2"/>
      <c r="F49" s="2"/>
    </row>
    <row r="50" spans="2:6" customFormat="1" ht="14.25" customHeight="1">
      <c r="B50" s="2"/>
      <c r="C50" s="2"/>
      <c r="D50" s="2"/>
      <c r="E50" s="2"/>
      <c r="F50" s="2"/>
    </row>
    <row r="51" spans="2:6" customFormat="1" ht="14.25" customHeight="1">
      <c r="B51" s="2"/>
      <c r="C51" s="2"/>
      <c r="D51" s="2"/>
      <c r="E51" s="2"/>
      <c r="F51" s="2"/>
    </row>
    <row r="52" spans="2:6" customFormat="1" ht="14.25" customHeight="1">
      <c r="B52" s="2"/>
      <c r="C52" s="2"/>
      <c r="D52" s="2"/>
      <c r="E52" s="2"/>
      <c r="F52" s="2"/>
    </row>
    <row r="53" spans="2:6" customFormat="1" ht="14.25" customHeight="1">
      <c r="B53" s="2"/>
      <c r="C53" s="2"/>
      <c r="D53" s="2"/>
      <c r="E53" s="2"/>
      <c r="F53" s="2"/>
    </row>
  </sheetData>
  <mergeCells count="16">
    <mergeCell ref="A10:G10"/>
    <mergeCell ref="A11:G11"/>
    <mergeCell ref="A4:G4"/>
    <mergeCell ref="A5:G5"/>
    <mergeCell ref="A6:G6"/>
    <mergeCell ref="A7:G7"/>
    <mergeCell ref="A8:G8"/>
    <mergeCell ref="A9:G9"/>
    <mergeCell ref="B26:C26"/>
    <mergeCell ref="B12:F12"/>
    <mergeCell ref="B14:B15"/>
    <mergeCell ref="C14:C15"/>
    <mergeCell ref="D14:E14"/>
    <mergeCell ref="F14:F15"/>
    <mergeCell ref="B21:B25"/>
    <mergeCell ref="B16:B20"/>
  </mergeCells>
  <pageMargins left="0.70866141732283472" right="0.70866141732283472" top="0.74803149606299213" bottom="0.74803149606299213" header="0" footer="0"/>
  <pageSetup scale="7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K147"/>
  <sheetViews>
    <sheetView showGridLines="0" showOutlineSymbols="0" view="pageBreakPreview" zoomScale="90" zoomScaleNormal="115" zoomScaleSheetLayoutView="90" workbookViewId="0">
      <selection activeCell="A3" sqref="A3:K4"/>
    </sheetView>
  </sheetViews>
  <sheetFormatPr baseColWidth="10" defaultColWidth="8" defaultRowHeight="12.75"/>
  <cols>
    <col min="1" max="1" width="10.5" style="15" customWidth="1"/>
    <col min="2" max="2" width="56.83203125" style="57" customWidth="1"/>
    <col min="3" max="3" width="19.5" style="15" customWidth="1"/>
    <col min="4" max="4" width="23.33203125" style="15" bestFit="1" customWidth="1"/>
    <col min="5" max="5" width="26.33203125" style="58" customWidth="1"/>
    <col min="6" max="6" width="18.5" style="15" customWidth="1"/>
    <col min="7" max="7" width="14.6640625" style="15" customWidth="1"/>
    <col min="8" max="11" width="12.83203125" style="15" customWidth="1"/>
    <col min="12" max="240" width="8" style="15"/>
    <col min="241" max="241" width="2.6640625" style="15" customWidth="1"/>
    <col min="242" max="242" width="1.33203125" style="15" customWidth="1"/>
    <col min="243" max="243" width="5.33203125" style="15" customWidth="1"/>
    <col min="244" max="244" width="1.33203125" style="15" customWidth="1"/>
    <col min="245" max="245" width="8" style="15" customWidth="1"/>
    <col min="246" max="246" width="9.5" style="15" customWidth="1"/>
    <col min="247" max="247" width="19.83203125" style="15" customWidth="1"/>
    <col min="248" max="248" width="1.33203125" style="15" customWidth="1"/>
    <col min="249" max="249" width="18.6640625" style="15" customWidth="1"/>
    <col min="250" max="250" width="14.6640625" style="15" customWidth="1"/>
    <col min="251" max="251" width="1.33203125" style="15" customWidth="1"/>
    <col min="252" max="252" width="8" style="15" customWidth="1"/>
    <col min="253" max="253" width="14.6640625" style="15" customWidth="1"/>
    <col min="254" max="254" width="6.6640625" style="15" customWidth="1"/>
    <col min="255" max="255" width="1.33203125" style="15" customWidth="1"/>
    <col min="256" max="257" width="14.6640625" style="15" customWidth="1"/>
    <col min="258" max="258" width="9.33203125" style="15" customWidth="1"/>
    <col min="259" max="259" width="5.33203125" style="15" customWidth="1"/>
    <col min="260" max="260" width="8" style="15" customWidth="1"/>
    <col min="261" max="261" width="7.1640625" style="15" customWidth="1"/>
    <col min="262" max="262" width="4.83203125" style="15" customWidth="1"/>
    <col min="263" max="263" width="1.33203125" style="15" customWidth="1"/>
    <col min="264" max="264" width="2.6640625" style="15" customWidth="1"/>
    <col min="265" max="265" width="7.1640625" style="15" customWidth="1"/>
    <col min="266" max="266" width="3.1640625" style="15" customWidth="1"/>
    <col min="267" max="496" width="8" style="15"/>
    <col min="497" max="497" width="2.6640625" style="15" customWidth="1"/>
    <col min="498" max="498" width="1.33203125" style="15" customWidth="1"/>
    <col min="499" max="499" width="5.33203125" style="15" customWidth="1"/>
    <col min="500" max="500" width="1.33203125" style="15" customWidth="1"/>
    <col min="501" max="501" width="8" style="15" customWidth="1"/>
    <col min="502" max="502" width="9.5" style="15" customWidth="1"/>
    <col min="503" max="503" width="19.83203125" style="15" customWidth="1"/>
    <col min="504" max="504" width="1.33203125" style="15" customWidth="1"/>
    <col min="505" max="505" width="18.6640625" style="15" customWidth="1"/>
    <col min="506" max="506" width="14.6640625" style="15" customWidth="1"/>
    <col min="507" max="507" width="1.33203125" style="15" customWidth="1"/>
    <col min="508" max="508" width="8" style="15" customWidth="1"/>
    <col min="509" max="509" width="14.6640625" style="15" customWidth="1"/>
    <col min="510" max="510" width="6.6640625" style="15" customWidth="1"/>
    <col min="511" max="511" width="1.33203125" style="15" customWidth="1"/>
    <col min="512" max="513" width="14.6640625" style="15" customWidth="1"/>
    <col min="514" max="514" width="9.33203125" style="15" customWidth="1"/>
    <col min="515" max="515" width="5.33203125" style="15" customWidth="1"/>
    <col min="516" max="516" width="8" style="15" customWidth="1"/>
    <col min="517" max="517" width="7.1640625" style="15" customWidth="1"/>
    <col min="518" max="518" width="4.83203125" style="15" customWidth="1"/>
    <col min="519" max="519" width="1.33203125" style="15" customWidth="1"/>
    <col min="520" max="520" width="2.6640625" style="15" customWidth="1"/>
    <col min="521" max="521" width="7.1640625" style="15" customWidth="1"/>
    <col min="522" max="522" width="3.1640625" style="15" customWidth="1"/>
    <col min="523" max="752" width="8" style="15"/>
    <col min="753" max="753" width="2.6640625" style="15" customWidth="1"/>
    <col min="754" max="754" width="1.33203125" style="15" customWidth="1"/>
    <col min="755" max="755" width="5.33203125" style="15" customWidth="1"/>
    <col min="756" max="756" width="1.33203125" style="15" customWidth="1"/>
    <col min="757" max="757" width="8" style="15" customWidth="1"/>
    <col min="758" max="758" width="9.5" style="15" customWidth="1"/>
    <col min="759" max="759" width="19.83203125" style="15" customWidth="1"/>
    <col min="760" max="760" width="1.33203125" style="15" customWidth="1"/>
    <col min="761" max="761" width="18.6640625" style="15" customWidth="1"/>
    <col min="762" max="762" width="14.6640625" style="15" customWidth="1"/>
    <col min="763" max="763" width="1.33203125" style="15" customWidth="1"/>
    <col min="764" max="764" width="8" style="15" customWidth="1"/>
    <col min="765" max="765" width="14.6640625" style="15" customWidth="1"/>
    <col min="766" max="766" width="6.6640625" style="15" customWidth="1"/>
    <col min="767" max="767" width="1.33203125" style="15" customWidth="1"/>
    <col min="768" max="769" width="14.6640625" style="15" customWidth="1"/>
    <col min="770" max="770" width="9.33203125" style="15" customWidth="1"/>
    <col min="771" max="771" width="5.33203125" style="15" customWidth="1"/>
    <col min="772" max="772" width="8" style="15" customWidth="1"/>
    <col min="773" max="773" width="7.1640625" style="15" customWidth="1"/>
    <col min="774" max="774" width="4.83203125" style="15" customWidth="1"/>
    <col min="775" max="775" width="1.33203125" style="15" customWidth="1"/>
    <col min="776" max="776" width="2.6640625" style="15" customWidth="1"/>
    <col min="777" max="777" width="7.1640625" style="15" customWidth="1"/>
    <col min="778" max="778" width="3.1640625" style="15" customWidth="1"/>
    <col min="779" max="1008" width="8" style="15"/>
    <col min="1009" max="1009" width="2.6640625" style="15" customWidth="1"/>
    <col min="1010" max="1010" width="1.33203125" style="15" customWidth="1"/>
    <col min="1011" max="1011" width="5.33203125" style="15" customWidth="1"/>
    <col min="1012" max="1012" width="1.33203125" style="15" customWidth="1"/>
    <col min="1013" max="1013" width="8" style="15" customWidth="1"/>
    <col min="1014" max="1014" width="9.5" style="15" customWidth="1"/>
    <col min="1015" max="1015" width="19.83203125" style="15" customWidth="1"/>
    <col min="1016" max="1016" width="1.33203125" style="15" customWidth="1"/>
    <col min="1017" max="1017" width="18.6640625" style="15" customWidth="1"/>
    <col min="1018" max="1018" width="14.6640625" style="15" customWidth="1"/>
    <col min="1019" max="1019" width="1.33203125" style="15" customWidth="1"/>
    <col min="1020" max="1020" width="8" style="15" customWidth="1"/>
    <col min="1021" max="1021" width="14.6640625" style="15" customWidth="1"/>
    <col min="1022" max="1022" width="6.6640625" style="15" customWidth="1"/>
    <col min="1023" max="1023" width="1.33203125" style="15" customWidth="1"/>
    <col min="1024" max="1025" width="14.6640625" style="15" customWidth="1"/>
    <col min="1026" max="1026" width="9.33203125" style="15" customWidth="1"/>
    <col min="1027" max="1027" width="5.33203125" style="15" customWidth="1"/>
    <col min="1028" max="1028" width="8" style="15" customWidth="1"/>
    <col min="1029" max="1029" width="7.1640625" style="15" customWidth="1"/>
    <col min="1030" max="1030" width="4.83203125" style="15" customWidth="1"/>
    <col min="1031" max="1031" width="1.33203125" style="15" customWidth="1"/>
    <col min="1032" max="1032" width="2.6640625" style="15" customWidth="1"/>
    <col min="1033" max="1033" width="7.1640625" style="15" customWidth="1"/>
    <col min="1034" max="1034" width="3.1640625" style="15" customWidth="1"/>
    <col min="1035" max="1264" width="8" style="15"/>
    <col min="1265" max="1265" width="2.6640625" style="15" customWidth="1"/>
    <col min="1266" max="1266" width="1.33203125" style="15" customWidth="1"/>
    <col min="1267" max="1267" width="5.33203125" style="15" customWidth="1"/>
    <col min="1268" max="1268" width="1.33203125" style="15" customWidth="1"/>
    <col min="1269" max="1269" width="8" style="15" customWidth="1"/>
    <col min="1270" max="1270" width="9.5" style="15" customWidth="1"/>
    <col min="1271" max="1271" width="19.83203125" style="15" customWidth="1"/>
    <col min="1272" max="1272" width="1.33203125" style="15" customWidth="1"/>
    <col min="1273" max="1273" width="18.6640625" style="15" customWidth="1"/>
    <col min="1274" max="1274" width="14.6640625" style="15" customWidth="1"/>
    <col min="1275" max="1275" width="1.33203125" style="15" customWidth="1"/>
    <col min="1276" max="1276" width="8" style="15" customWidth="1"/>
    <col min="1277" max="1277" width="14.6640625" style="15" customWidth="1"/>
    <col min="1278" max="1278" width="6.6640625" style="15" customWidth="1"/>
    <col min="1279" max="1279" width="1.33203125" style="15" customWidth="1"/>
    <col min="1280" max="1281" width="14.6640625" style="15" customWidth="1"/>
    <col min="1282" max="1282" width="9.33203125" style="15" customWidth="1"/>
    <col min="1283" max="1283" width="5.33203125" style="15" customWidth="1"/>
    <col min="1284" max="1284" width="8" style="15" customWidth="1"/>
    <col min="1285" max="1285" width="7.1640625" style="15" customWidth="1"/>
    <col min="1286" max="1286" width="4.83203125" style="15" customWidth="1"/>
    <col min="1287" max="1287" width="1.33203125" style="15" customWidth="1"/>
    <col min="1288" max="1288" width="2.6640625" style="15" customWidth="1"/>
    <col min="1289" max="1289" width="7.1640625" style="15" customWidth="1"/>
    <col min="1290" max="1290" width="3.1640625" style="15" customWidth="1"/>
    <col min="1291" max="1520" width="8" style="15"/>
    <col min="1521" max="1521" width="2.6640625" style="15" customWidth="1"/>
    <col min="1522" max="1522" width="1.33203125" style="15" customWidth="1"/>
    <col min="1523" max="1523" width="5.33203125" style="15" customWidth="1"/>
    <col min="1524" max="1524" width="1.33203125" style="15" customWidth="1"/>
    <col min="1525" max="1525" width="8" style="15" customWidth="1"/>
    <col min="1526" max="1526" width="9.5" style="15" customWidth="1"/>
    <col min="1527" max="1527" width="19.83203125" style="15" customWidth="1"/>
    <col min="1528" max="1528" width="1.33203125" style="15" customWidth="1"/>
    <col min="1529" max="1529" width="18.6640625" style="15" customWidth="1"/>
    <col min="1530" max="1530" width="14.6640625" style="15" customWidth="1"/>
    <col min="1531" max="1531" width="1.33203125" style="15" customWidth="1"/>
    <col min="1532" max="1532" width="8" style="15" customWidth="1"/>
    <col min="1533" max="1533" width="14.6640625" style="15" customWidth="1"/>
    <col min="1534" max="1534" width="6.6640625" style="15" customWidth="1"/>
    <col min="1535" max="1535" width="1.33203125" style="15" customWidth="1"/>
    <col min="1536" max="1537" width="14.6640625" style="15" customWidth="1"/>
    <col min="1538" max="1538" width="9.33203125" style="15" customWidth="1"/>
    <col min="1539" max="1539" width="5.33203125" style="15" customWidth="1"/>
    <col min="1540" max="1540" width="8" style="15" customWidth="1"/>
    <col min="1541" max="1541" width="7.1640625" style="15" customWidth="1"/>
    <col min="1542" max="1542" width="4.83203125" style="15" customWidth="1"/>
    <col min="1543" max="1543" width="1.33203125" style="15" customWidth="1"/>
    <col min="1544" max="1544" width="2.6640625" style="15" customWidth="1"/>
    <col min="1545" max="1545" width="7.1640625" style="15" customWidth="1"/>
    <col min="1546" max="1546" width="3.1640625" style="15" customWidth="1"/>
    <col min="1547" max="1776" width="8" style="15"/>
    <col min="1777" max="1777" width="2.6640625" style="15" customWidth="1"/>
    <col min="1778" max="1778" width="1.33203125" style="15" customWidth="1"/>
    <col min="1779" max="1779" width="5.33203125" style="15" customWidth="1"/>
    <col min="1780" max="1780" width="1.33203125" style="15" customWidth="1"/>
    <col min="1781" max="1781" width="8" style="15" customWidth="1"/>
    <col min="1782" max="1782" width="9.5" style="15" customWidth="1"/>
    <col min="1783" max="1783" width="19.83203125" style="15" customWidth="1"/>
    <col min="1784" max="1784" width="1.33203125" style="15" customWidth="1"/>
    <col min="1785" max="1785" width="18.6640625" style="15" customWidth="1"/>
    <col min="1786" max="1786" width="14.6640625" style="15" customWidth="1"/>
    <col min="1787" max="1787" width="1.33203125" style="15" customWidth="1"/>
    <col min="1788" max="1788" width="8" style="15" customWidth="1"/>
    <col min="1789" max="1789" width="14.6640625" style="15" customWidth="1"/>
    <col min="1790" max="1790" width="6.6640625" style="15" customWidth="1"/>
    <col min="1791" max="1791" width="1.33203125" style="15" customWidth="1"/>
    <col min="1792" max="1793" width="14.6640625" style="15" customWidth="1"/>
    <col min="1794" max="1794" width="9.33203125" style="15" customWidth="1"/>
    <col min="1795" max="1795" width="5.33203125" style="15" customWidth="1"/>
    <col min="1796" max="1796" width="8" style="15" customWidth="1"/>
    <col min="1797" max="1797" width="7.1640625" style="15" customWidth="1"/>
    <col min="1798" max="1798" width="4.83203125" style="15" customWidth="1"/>
    <col min="1799" max="1799" width="1.33203125" style="15" customWidth="1"/>
    <col min="1800" max="1800" width="2.6640625" style="15" customWidth="1"/>
    <col min="1801" max="1801" width="7.1640625" style="15" customWidth="1"/>
    <col min="1802" max="1802" width="3.1640625" style="15" customWidth="1"/>
    <col min="1803" max="2032" width="8" style="15"/>
    <col min="2033" max="2033" width="2.6640625" style="15" customWidth="1"/>
    <col min="2034" max="2034" width="1.33203125" style="15" customWidth="1"/>
    <col min="2035" max="2035" width="5.33203125" style="15" customWidth="1"/>
    <col min="2036" max="2036" width="1.33203125" style="15" customWidth="1"/>
    <col min="2037" max="2037" width="8" style="15" customWidth="1"/>
    <col min="2038" max="2038" width="9.5" style="15" customWidth="1"/>
    <col min="2039" max="2039" width="19.83203125" style="15" customWidth="1"/>
    <col min="2040" max="2040" width="1.33203125" style="15" customWidth="1"/>
    <col min="2041" max="2041" width="18.6640625" style="15" customWidth="1"/>
    <col min="2042" max="2042" width="14.6640625" style="15" customWidth="1"/>
    <col min="2043" max="2043" width="1.33203125" style="15" customWidth="1"/>
    <col min="2044" max="2044" width="8" style="15" customWidth="1"/>
    <col min="2045" max="2045" width="14.6640625" style="15" customWidth="1"/>
    <col min="2046" max="2046" width="6.6640625" style="15" customWidth="1"/>
    <col min="2047" max="2047" width="1.33203125" style="15" customWidth="1"/>
    <col min="2048" max="2049" width="14.6640625" style="15" customWidth="1"/>
    <col min="2050" max="2050" width="9.33203125" style="15" customWidth="1"/>
    <col min="2051" max="2051" width="5.33203125" style="15" customWidth="1"/>
    <col min="2052" max="2052" width="8" style="15" customWidth="1"/>
    <col min="2053" max="2053" width="7.1640625" style="15" customWidth="1"/>
    <col min="2054" max="2054" width="4.83203125" style="15" customWidth="1"/>
    <col min="2055" max="2055" width="1.33203125" style="15" customWidth="1"/>
    <col min="2056" max="2056" width="2.6640625" style="15" customWidth="1"/>
    <col min="2057" max="2057" width="7.1640625" style="15" customWidth="1"/>
    <col min="2058" max="2058" width="3.1640625" style="15" customWidth="1"/>
    <col min="2059" max="2288" width="8" style="15"/>
    <col min="2289" max="2289" width="2.6640625" style="15" customWidth="1"/>
    <col min="2290" max="2290" width="1.33203125" style="15" customWidth="1"/>
    <col min="2291" max="2291" width="5.33203125" style="15" customWidth="1"/>
    <col min="2292" max="2292" width="1.33203125" style="15" customWidth="1"/>
    <col min="2293" max="2293" width="8" style="15" customWidth="1"/>
    <col min="2294" max="2294" width="9.5" style="15" customWidth="1"/>
    <col min="2295" max="2295" width="19.83203125" style="15" customWidth="1"/>
    <col min="2296" max="2296" width="1.33203125" style="15" customWidth="1"/>
    <col min="2297" max="2297" width="18.6640625" style="15" customWidth="1"/>
    <col min="2298" max="2298" width="14.6640625" style="15" customWidth="1"/>
    <col min="2299" max="2299" width="1.33203125" style="15" customWidth="1"/>
    <col min="2300" max="2300" width="8" style="15" customWidth="1"/>
    <col min="2301" max="2301" width="14.6640625" style="15" customWidth="1"/>
    <col min="2302" max="2302" width="6.6640625" style="15" customWidth="1"/>
    <col min="2303" max="2303" width="1.33203125" style="15" customWidth="1"/>
    <col min="2304" max="2305" width="14.6640625" style="15" customWidth="1"/>
    <col min="2306" max="2306" width="9.33203125" style="15" customWidth="1"/>
    <col min="2307" max="2307" width="5.33203125" style="15" customWidth="1"/>
    <col min="2308" max="2308" width="8" style="15" customWidth="1"/>
    <col min="2309" max="2309" width="7.1640625" style="15" customWidth="1"/>
    <col min="2310" max="2310" width="4.83203125" style="15" customWidth="1"/>
    <col min="2311" max="2311" width="1.33203125" style="15" customWidth="1"/>
    <col min="2312" max="2312" width="2.6640625" style="15" customWidth="1"/>
    <col min="2313" max="2313" width="7.1640625" style="15" customWidth="1"/>
    <col min="2314" max="2314" width="3.1640625" style="15" customWidth="1"/>
    <col min="2315" max="2544" width="8" style="15"/>
    <col min="2545" max="2545" width="2.6640625" style="15" customWidth="1"/>
    <col min="2546" max="2546" width="1.33203125" style="15" customWidth="1"/>
    <col min="2547" max="2547" width="5.33203125" style="15" customWidth="1"/>
    <col min="2548" max="2548" width="1.33203125" style="15" customWidth="1"/>
    <col min="2549" max="2549" width="8" style="15" customWidth="1"/>
    <col min="2550" max="2550" width="9.5" style="15" customWidth="1"/>
    <col min="2551" max="2551" width="19.83203125" style="15" customWidth="1"/>
    <col min="2552" max="2552" width="1.33203125" style="15" customWidth="1"/>
    <col min="2553" max="2553" width="18.6640625" style="15" customWidth="1"/>
    <col min="2554" max="2554" width="14.6640625" style="15" customWidth="1"/>
    <col min="2555" max="2555" width="1.33203125" style="15" customWidth="1"/>
    <col min="2556" max="2556" width="8" style="15" customWidth="1"/>
    <col min="2557" max="2557" width="14.6640625" style="15" customWidth="1"/>
    <col min="2558" max="2558" width="6.6640625" style="15" customWidth="1"/>
    <col min="2559" max="2559" width="1.33203125" style="15" customWidth="1"/>
    <col min="2560" max="2561" width="14.6640625" style="15" customWidth="1"/>
    <col min="2562" max="2562" width="9.33203125" style="15" customWidth="1"/>
    <col min="2563" max="2563" width="5.33203125" style="15" customWidth="1"/>
    <col min="2564" max="2564" width="8" style="15" customWidth="1"/>
    <col min="2565" max="2565" width="7.1640625" style="15" customWidth="1"/>
    <col min="2566" max="2566" width="4.83203125" style="15" customWidth="1"/>
    <col min="2567" max="2567" width="1.33203125" style="15" customWidth="1"/>
    <col min="2568" max="2568" width="2.6640625" style="15" customWidth="1"/>
    <col min="2569" max="2569" width="7.1640625" style="15" customWidth="1"/>
    <col min="2570" max="2570" width="3.1640625" style="15" customWidth="1"/>
    <col min="2571" max="2800" width="8" style="15"/>
    <col min="2801" max="2801" width="2.6640625" style="15" customWidth="1"/>
    <col min="2802" max="2802" width="1.33203125" style="15" customWidth="1"/>
    <col min="2803" max="2803" width="5.33203125" style="15" customWidth="1"/>
    <col min="2804" max="2804" width="1.33203125" style="15" customWidth="1"/>
    <col min="2805" max="2805" width="8" style="15" customWidth="1"/>
    <col min="2806" max="2806" width="9.5" style="15" customWidth="1"/>
    <col min="2807" max="2807" width="19.83203125" style="15" customWidth="1"/>
    <col min="2808" max="2808" width="1.33203125" style="15" customWidth="1"/>
    <col min="2809" max="2809" width="18.6640625" style="15" customWidth="1"/>
    <col min="2810" max="2810" width="14.6640625" style="15" customWidth="1"/>
    <col min="2811" max="2811" width="1.33203125" style="15" customWidth="1"/>
    <col min="2812" max="2812" width="8" style="15" customWidth="1"/>
    <col min="2813" max="2813" width="14.6640625" style="15" customWidth="1"/>
    <col min="2814" max="2814" width="6.6640625" style="15" customWidth="1"/>
    <col min="2815" max="2815" width="1.33203125" style="15" customWidth="1"/>
    <col min="2816" max="2817" width="14.6640625" style="15" customWidth="1"/>
    <col min="2818" max="2818" width="9.33203125" style="15" customWidth="1"/>
    <col min="2819" max="2819" width="5.33203125" style="15" customWidth="1"/>
    <col min="2820" max="2820" width="8" style="15" customWidth="1"/>
    <col min="2821" max="2821" width="7.1640625" style="15" customWidth="1"/>
    <col min="2822" max="2822" width="4.83203125" style="15" customWidth="1"/>
    <col min="2823" max="2823" width="1.33203125" style="15" customWidth="1"/>
    <col min="2824" max="2824" width="2.6640625" style="15" customWidth="1"/>
    <col min="2825" max="2825" width="7.1640625" style="15" customWidth="1"/>
    <col min="2826" max="2826" width="3.1640625" style="15" customWidth="1"/>
    <col min="2827" max="3056" width="8" style="15"/>
    <col min="3057" max="3057" width="2.6640625" style="15" customWidth="1"/>
    <col min="3058" max="3058" width="1.33203125" style="15" customWidth="1"/>
    <col min="3059" max="3059" width="5.33203125" style="15" customWidth="1"/>
    <col min="3060" max="3060" width="1.33203125" style="15" customWidth="1"/>
    <col min="3061" max="3061" width="8" style="15" customWidth="1"/>
    <col min="3062" max="3062" width="9.5" style="15" customWidth="1"/>
    <col min="3063" max="3063" width="19.83203125" style="15" customWidth="1"/>
    <col min="3064" max="3064" width="1.33203125" style="15" customWidth="1"/>
    <col min="3065" max="3065" width="18.6640625" style="15" customWidth="1"/>
    <col min="3066" max="3066" width="14.6640625" style="15" customWidth="1"/>
    <col min="3067" max="3067" width="1.33203125" style="15" customWidth="1"/>
    <col min="3068" max="3068" width="8" style="15" customWidth="1"/>
    <col min="3069" max="3069" width="14.6640625" style="15" customWidth="1"/>
    <col min="3070" max="3070" width="6.6640625" style="15" customWidth="1"/>
    <col min="3071" max="3071" width="1.33203125" style="15" customWidth="1"/>
    <col min="3072" max="3073" width="14.6640625" style="15" customWidth="1"/>
    <col min="3074" max="3074" width="9.33203125" style="15" customWidth="1"/>
    <col min="3075" max="3075" width="5.33203125" style="15" customWidth="1"/>
    <col min="3076" max="3076" width="8" style="15" customWidth="1"/>
    <col min="3077" max="3077" width="7.1640625" style="15" customWidth="1"/>
    <col min="3078" max="3078" width="4.83203125" style="15" customWidth="1"/>
    <col min="3079" max="3079" width="1.33203125" style="15" customWidth="1"/>
    <col min="3080" max="3080" width="2.6640625" style="15" customWidth="1"/>
    <col min="3081" max="3081" width="7.1640625" style="15" customWidth="1"/>
    <col min="3082" max="3082" width="3.1640625" style="15" customWidth="1"/>
    <col min="3083" max="3312" width="8" style="15"/>
    <col min="3313" max="3313" width="2.6640625" style="15" customWidth="1"/>
    <col min="3314" max="3314" width="1.33203125" style="15" customWidth="1"/>
    <col min="3315" max="3315" width="5.33203125" style="15" customWidth="1"/>
    <col min="3316" max="3316" width="1.33203125" style="15" customWidth="1"/>
    <col min="3317" max="3317" width="8" style="15" customWidth="1"/>
    <col min="3318" max="3318" width="9.5" style="15" customWidth="1"/>
    <col min="3319" max="3319" width="19.83203125" style="15" customWidth="1"/>
    <col min="3320" max="3320" width="1.33203125" style="15" customWidth="1"/>
    <col min="3321" max="3321" width="18.6640625" style="15" customWidth="1"/>
    <col min="3322" max="3322" width="14.6640625" style="15" customWidth="1"/>
    <col min="3323" max="3323" width="1.33203125" style="15" customWidth="1"/>
    <col min="3324" max="3324" width="8" style="15" customWidth="1"/>
    <col min="3325" max="3325" width="14.6640625" style="15" customWidth="1"/>
    <col min="3326" max="3326" width="6.6640625" style="15" customWidth="1"/>
    <col min="3327" max="3327" width="1.33203125" style="15" customWidth="1"/>
    <col min="3328" max="3329" width="14.6640625" style="15" customWidth="1"/>
    <col min="3330" max="3330" width="9.33203125" style="15" customWidth="1"/>
    <col min="3331" max="3331" width="5.33203125" style="15" customWidth="1"/>
    <col min="3332" max="3332" width="8" style="15" customWidth="1"/>
    <col min="3333" max="3333" width="7.1640625" style="15" customWidth="1"/>
    <col min="3334" max="3334" width="4.83203125" style="15" customWidth="1"/>
    <col min="3335" max="3335" width="1.33203125" style="15" customWidth="1"/>
    <col min="3336" max="3336" width="2.6640625" style="15" customWidth="1"/>
    <col min="3337" max="3337" width="7.1640625" style="15" customWidth="1"/>
    <col min="3338" max="3338" width="3.1640625" style="15" customWidth="1"/>
    <col min="3339" max="3568" width="8" style="15"/>
    <col min="3569" max="3569" width="2.6640625" style="15" customWidth="1"/>
    <col min="3570" max="3570" width="1.33203125" style="15" customWidth="1"/>
    <col min="3571" max="3571" width="5.33203125" style="15" customWidth="1"/>
    <col min="3572" max="3572" width="1.33203125" style="15" customWidth="1"/>
    <col min="3573" max="3573" width="8" style="15" customWidth="1"/>
    <col min="3574" max="3574" width="9.5" style="15" customWidth="1"/>
    <col min="3575" max="3575" width="19.83203125" style="15" customWidth="1"/>
    <col min="3576" max="3576" width="1.33203125" style="15" customWidth="1"/>
    <col min="3577" max="3577" width="18.6640625" style="15" customWidth="1"/>
    <col min="3578" max="3578" width="14.6640625" style="15" customWidth="1"/>
    <col min="3579" max="3579" width="1.33203125" style="15" customWidth="1"/>
    <col min="3580" max="3580" width="8" style="15" customWidth="1"/>
    <col min="3581" max="3581" width="14.6640625" style="15" customWidth="1"/>
    <col min="3582" max="3582" width="6.6640625" style="15" customWidth="1"/>
    <col min="3583" max="3583" width="1.33203125" style="15" customWidth="1"/>
    <col min="3584" max="3585" width="14.6640625" style="15" customWidth="1"/>
    <col min="3586" max="3586" width="9.33203125" style="15" customWidth="1"/>
    <col min="3587" max="3587" width="5.33203125" style="15" customWidth="1"/>
    <col min="3588" max="3588" width="8" style="15" customWidth="1"/>
    <col min="3589" max="3589" width="7.1640625" style="15" customWidth="1"/>
    <col min="3590" max="3590" width="4.83203125" style="15" customWidth="1"/>
    <col min="3591" max="3591" width="1.33203125" style="15" customWidth="1"/>
    <col min="3592" max="3592" width="2.6640625" style="15" customWidth="1"/>
    <col min="3593" max="3593" width="7.1640625" style="15" customWidth="1"/>
    <col min="3594" max="3594" width="3.1640625" style="15" customWidth="1"/>
    <col min="3595" max="3824" width="8" style="15"/>
    <col min="3825" max="3825" width="2.6640625" style="15" customWidth="1"/>
    <col min="3826" max="3826" width="1.33203125" style="15" customWidth="1"/>
    <col min="3827" max="3827" width="5.33203125" style="15" customWidth="1"/>
    <col min="3828" max="3828" width="1.33203125" style="15" customWidth="1"/>
    <col min="3829" max="3829" width="8" style="15" customWidth="1"/>
    <col min="3830" max="3830" width="9.5" style="15" customWidth="1"/>
    <col min="3831" max="3831" width="19.83203125" style="15" customWidth="1"/>
    <col min="3832" max="3832" width="1.33203125" style="15" customWidth="1"/>
    <col min="3833" max="3833" width="18.6640625" style="15" customWidth="1"/>
    <col min="3834" max="3834" width="14.6640625" style="15" customWidth="1"/>
    <col min="3835" max="3835" width="1.33203125" style="15" customWidth="1"/>
    <col min="3836" max="3836" width="8" style="15" customWidth="1"/>
    <col min="3837" max="3837" width="14.6640625" style="15" customWidth="1"/>
    <col min="3838" max="3838" width="6.6640625" style="15" customWidth="1"/>
    <col min="3839" max="3839" width="1.33203125" style="15" customWidth="1"/>
    <col min="3840" max="3841" width="14.6640625" style="15" customWidth="1"/>
    <col min="3842" max="3842" width="9.33203125" style="15" customWidth="1"/>
    <col min="3843" max="3843" width="5.33203125" style="15" customWidth="1"/>
    <col min="3844" max="3844" width="8" style="15" customWidth="1"/>
    <col min="3845" max="3845" width="7.1640625" style="15" customWidth="1"/>
    <col min="3846" max="3846" width="4.83203125" style="15" customWidth="1"/>
    <col min="3847" max="3847" width="1.33203125" style="15" customWidth="1"/>
    <col min="3848" max="3848" width="2.6640625" style="15" customWidth="1"/>
    <col min="3849" max="3849" width="7.1640625" style="15" customWidth="1"/>
    <col min="3850" max="3850" width="3.1640625" style="15" customWidth="1"/>
    <col min="3851" max="4080" width="8" style="15"/>
    <col min="4081" max="4081" width="2.6640625" style="15" customWidth="1"/>
    <col min="4082" max="4082" width="1.33203125" style="15" customWidth="1"/>
    <col min="4083" max="4083" width="5.33203125" style="15" customWidth="1"/>
    <col min="4084" max="4084" width="1.33203125" style="15" customWidth="1"/>
    <col min="4085" max="4085" width="8" style="15" customWidth="1"/>
    <col min="4086" max="4086" width="9.5" style="15" customWidth="1"/>
    <col min="4087" max="4087" width="19.83203125" style="15" customWidth="1"/>
    <col min="4088" max="4088" width="1.33203125" style="15" customWidth="1"/>
    <col min="4089" max="4089" width="18.6640625" style="15" customWidth="1"/>
    <col min="4090" max="4090" width="14.6640625" style="15" customWidth="1"/>
    <col min="4091" max="4091" width="1.33203125" style="15" customWidth="1"/>
    <col min="4092" max="4092" width="8" style="15" customWidth="1"/>
    <col min="4093" max="4093" width="14.6640625" style="15" customWidth="1"/>
    <col min="4094" max="4094" width="6.6640625" style="15" customWidth="1"/>
    <col min="4095" max="4095" width="1.33203125" style="15" customWidth="1"/>
    <col min="4096" max="4097" width="14.6640625" style="15" customWidth="1"/>
    <col min="4098" max="4098" width="9.33203125" style="15" customWidth="1"/>
    <col min="4099" max="4099" width="5.33203125" style="15" customWidth="1"/>
    <col min="4100" max="4100" width="8" style="15" customWidth="1"/>
    <col min="4101" max="4101" width="7.1640625" style="15" customWidth="1"/>
    <col min="4102" max="4102" width="4.83203125" style="15" customWidth="1"/>
    <col min="4103" max="4103" width="1.33203125" style="15" customWidth="1"/>
    <col min="4104" max="4104" width="2.6640625" style="15" customWidth="1"/>
    <col min="4105" max="4105" width="7.1640625" style="15" customWidth="1"/>
    <col min="4106" max="4106" width="3.1640625" style="15" customWidth="1"/>
    <col min="4107" max="4336" width="8" style="15"/>
    <col min="4337" max="4337" width="2.6640625" style="15" customWidth="1"/>
    <col min="4338" max="4338" width="1.33203125" style="15" customWidth="1"/>
    <col min="4339" max="4339" width="5.33203125" style="15" customWidth="1"/>
    <col min="4340" max="4340" width="1.33203125" style="15" customWidth="1"/>
    <col min="4341" max="4341" width="8" style="15" customWidth="1"/>
    <col min="4342" max="4342" width="9.5" style="15" customWidth="1"/>
    <col min="4343" max="4343" width="19.83203125" style="15" customWidth="1"/>
    <col min="4344" max="4344" width="1.33203125" style="15" customWidth="1"/>
    <col min="4345" max="4345" width="18.6640625" style="15" customWidth="1"/>
    <col min="4346" max="4346" width="14.6640625" style="15" customWidth="1"/>
    <col min="4347" max="4347" width="1.33203125" style="15" customWidth="1"/>
    <col min="4348" max="4348" width="8" style="15" customWidth="1"/>
    <col min="4349" max="4349" width="14.6640625" style="15" customWidth="1"/>
    <col min="4350" max="4350" width="6.6640625" style="15" customWidth="1"/>
    <col min="4351" max="4351" width="1.33203125" style="15" customWidth="1"/>
    <col min="4352" max="4353" width="14.6640625" style="15" customWidth="1"/>
    <col min="4354" max="4354" width="9.33203125" style="15" customWidth="1"/>
    <col min="4355" max="4355" width="5.33203125" style="15" customWidth="1"/>
    <col min="4356" max="4356" width="8" style="15" customWidth="1"/>
    <col min="4357" max="4357" width="7.1640625" style="15" customWidth="1"/>
    <col min="4358" max="4358" width="4.83203125" style="15" customWidth="1"/>
    <col min="4359" max="4359" width="1.33203125" style="15" customWidth="1"/>
    <col min="4360" max="4360" width="2.6640625" style="15" customWidth="1"/>
    <col min="4361" max="4361" width="7.1640625" style="15" customWidth="1"/>
    <col min="4362" max="4362" width="3.1640625" style="15" customWidth="1"/>
    <col min="4363" max="4592" width="8" style="15"/>
    <col min="4593" max="4593" width="2.6640625" style="15" customWidth="1"/>
    <col min="4594" max="4594" width="1.33203125" style="15" customWidth="1"/>
    <col min="4595" max="4595" width="5.33203125" style="15" customWidth="1"/>
    <col min="4596" max="4596" width="1.33203125" style="15" customWidth="1"/>
    <col min="4597" max="4597" width="8" style="15" customWidth="1"/>
    <col min="4598" max="4598" width="9.5" style="15" customWidth="1"/>
    <col min="4599" max="4599" width="19.83203125" style="15" customWidth="1"/>
    <col min="4600" max="4600" width="1.33203125" style="15" customWidth="1"/>
    <col min="4601" max="4601" width="18.6640625" style="15" customWidth="1"/>
    <col min="4602" max="4602" width="14.6640625" style="15" customWidth="1"/>
    <col min="4603" max="4603" width="1.33203125" style="15" customWidth="1"/>
    <col min="4604" max="4604" width="8" style="15" customWidth="1"/>
    <col min="4605" max="4605" width="14.6640625" style="15" customWidth="1"/>
    <col min="4606" max="4606" width="6.6640625" style="15" customWidth="1"/>
    <col min="4607" max="4607" width="1.33203125" style="15" customWidth="1"/>
    <col min="4608" max="4609" width="14.6640625" style="15" customWidth="1"/>
    <col min="4610" max="4610" width="9.33203125" style="15" customWidth="1"/>
    <col min="4611" max="4611" width="5.33203125" style="15" customWidth="1"/>
    <col min="4612" max="4612" width="8" style="15" customWidth="1"/>
    <col min="4613" max="4613" width="7.1640625" style="15" customWidth="1"/>
    <col min="4614" max="4614" width="4.83203125" style="15" customWidth="1"/>
    <col min="4615" max="4615" width="1.33203125" style="15" customWidth="1"/>
    <col min="4616" max="4616" width="2.6640625" style="15" customWidth="1"/>
    <col min="4617" max="4617" width="7.1640625" style="15" customWidth="1"/>
    <col min="4618" max="4618" width="3.1640625" style="15" customWidth="1"/>
    <col min="4619" max="4848" width="8" style="15"/>
    <col min="4849" max="4849" width="2.6640625" style="15" customWidth="1"/>
    <col min="4850" max="4850" width="1.33203125" style="15" customWidth="1"/>
    <col min="4851" max="4851" width="5.33203125" style="15" customWidth="1"/>
    <col min="4852" max="4852" width="1.33203125" style="15" customWidth="1"/>
    <col min="4853" max="4853" width="8" style="15" customWidth="1"/>
    <col min="4854" max="4854" width="9.5" style="15" customWidth="1"/>
    <col min="4855" max="4855" width="19.83203125" style="15" customWidth="1"/>
    <col min="4856" max="4856" width="1.33203125" style="15" customWidth="1"/>
    <col min="4857" max="4857" width="18.6640625" style="15" customWidth="1"/>
    <col min="4858" max="4858" width="14.6640625" style="15" customWidth="1"/>
    <col min="4859" max="4859" width="1.33203125" style="15" customWidth="1"/>
    <col min="4860" max="4860" width="8" style="15" customWidth="1"/>
    <col min="4861" max="4861" width="14.6640625" style="15" customWidth="1"/>
    <col min="4862" max="4862" width="6.6640625" style="15" customWidth="1"/>
    <col min="4863" max="4863" width="1.33203125" style="15" customWidth="1"/>
    <col min="4864" max="4865" width="14.6640625" style="15" customWidth="1"/>
    <col min="4866" max="4866" width="9.33203125" style="15" customWidth="1"/>
    <col min="4867" max="4867" width="5.33203125" style="15" customWidth="1"/>
    <col min="4868" max="4868" width="8" style="15" customWidth="1"/>
    <col min="4869" max="4869" width="7.1640625" style="15" customWidth="1"/>
    <col min="4870" max="4870" width="4.83203125" style="15" customWidth="1"/>
    <col min="4871" max="4871" width="1.33203125" style="15" customWidth="1"/>
    <col min="4872" max="4872" width="2.6640625" style="15" customWidth="1"/>
    <col min="4873" max="4873" width="7.1640625" style="15" customWidth="1"/>
    <col min="4874" max="4874" width="3.1640625" style="15" customWidth="1"/>
    <col min="4875" max="5104" width="8" style="15"/>
    <col min="5105" max="5105" width="2.6640625" style="15" customWidth="1"/>
    <col min="5106" max="5106" width="1.33203125" style="15" customWidth="1"/>
    <col min="5107" max="5107" width="5.33203125" style="15" customWidth="1"/>
    <col min="5108" max="5108" width="1.33203125" style="15" customWidth="1"/>
    <col min="5109" max="5109" width="8" style="15" customWidth="1"/>
    <col min="5110" max="5110" width="9.5" style="15" customWidth="1"/>
    <col min="5111" max="5111" width="19.83203125" style="15" customWidth="1"/>
    <col min="5112" max="5112" width="1.33203125" style="15" customWidth="1"/>
    <col min="5113" max="5113" width="18.6640625" style="15" customWidth="1"/>
    <col min="5114" max="5114" width="14.6640625" style="15" customWidth="1"/>
    <col min="5115" max="5115" width="1.33203125" style="15" customWidth="1"/>
    <col min="5116" max="5116" width="8" style="15" customWidth="1"/>
    <col min="5117" max="5117" width="14.6640625" style="15" customWidth="1"/>
    <col min="5118" max="5118" width="6.6640625" style="15" customWidth="1"/>
    <col min="5119" max="5119" width="1.33203125" style="15" customWidth="1"/>
    <col min="5120" max="5121" width="14.6640625" style="15" customWidth="1"/>
    <col min="5122" max="5122" width="9.33203125" style="15" customWidth="1"/>
    <col min="5123" max="5123" width="5.33203125" style="15" customWidth="1"/>
    <col min="5124" max="5124" width="8" style="15" customWidth="1"/>
    <col min="5125" max="5125" width="7.1640625" style="15" customWidth="1"/>
    <col min="5126" max="5126" width="4.83203125" style="15" customWidth="1"/>
    <col min="5127" max="5127" width="1.33203125" style="15" customWidth="1"/>
    <col min="5128" max="5128" width="2.6640625" style="15" customWidth="1"/>
    <col min="5129" max="5129" width="7.1640625" style="15" customWidth="1"/>
    <col min="5130" max="5130" width="3.1640625" style="15" customWidth="1"/>
    <col min="5131" max="5360" width="8" style="15"/>
    <col min="5361" max="5361" width="2.6640625" style="15" customWidth="1"/>
    <col min="5362" max="5362" width="1.33203125" style="15" customWidth="1"/>
    <col min="5363" max="5363" width="5.33203125" style="15" customWidth="1"/>
    <col min="5364" max="5364" width="1.33203125" style="15" customWidth="1"/>
    <col min="5365" max="5365" width="8" style="15" customWidth="1"/>
    <col min="5366" max="5366" width="9.5" style="15" customWidth="1"/>
    <col min="5367" max="5367" width="19.83203125" style="15" customWidth="1"/>
    <col min="5368" max="5368" width="1.33203125" style="15" customWidth="1"/>
    <col min="5369" max="5369" width="18.6640625" style="15" customWidth="1"/>
    <col min="5370" max="5370" width="14.6640625" style="15" customWidth="1"/>
    <col min="5371" max="5371" width="1.33203125" style="15" customWidth="1"/>
    <col min="5372" max="5372" width="8" style="15" customWidth="1"/>
    <col min="5373" max="5373" width="14.6640625" style="15" customWidth="1"/>
    <col min="5374" max="5374" width="6.6640625" style="15" customWidth="1"/>
    <col min="5375" max="5375" width="1.33203125" style="15" customWidth="1"/>
    <col min="5376" max="5377" width="14.6640625" style="15" customWidth="1"/>
    <col min="5378" max="5378" width="9.33203125" style="15" customWidth="1"/>
    <col min="5379" max="5379" width="5.33203125" style="15" customWidth="1"/>
    <col min="5380" max="5380" width="8" style="15" customWidth="1"/>
    <col min="5381" max="5381" width="7.1640625" style="15" customWidth="1"/>
    <col min="5382" max="5382" width="4.83203125" style="15" customWidth="1"/>
    <col min="5383" max="5383" width="1.33203125" style="15" customWidth="1"/>
    <col min="5384" max="5384" width="2.6640625" style="15" customWidth="1"/>
    <col min="5385" max="5385" width="7.1640625" style="15" customWidth="1"/>
    <col min="5386" max="5386" width="3.1640625" style="15" customWidth="1"/>
    <col min="5387" max="5616" width="8" style="15"/>
    <col min="5617" max="5617" width="2.6640625" style="15" customWidth="1"/>
    <col min="5618" max="5618" width="1.33203125" style="15" customWidth="1"/>
    <col min="5619" max="5619" width="5.33203125" style="15" customWidth="1"/>
    <col min="5620" max="5620" width="1.33203125" style="15" customWidth="1"/>
    <col min="5621" max="5621" width="8" style="15" customWidth="1"/>
    <col min="5622" max="5622" width="9.5" style="15" customWidth="1"/>
    <col min="5623" max="5623" width="19.83203125" style="15" customWidth="1"/>
    <col min="5624" max="5624" width="1.33203125" style="15" customWidth="1"/>
    <col min="5625" max="5625" width="18.6640625" style="15" customWidth="1"/>
    <col min="5626" max="5626" width="14.6640625" style="15" customWidth="1"/>
    <col min="5627" max="5627" width="1.33203125" style="15" customWidth="1"/>
    <col min="5628" max="5628" width="8" style="15" customWidth="1"/>
    <col min="5629" max="5629" width="14.6640625" style="15" customWidth="1"/>
    <col min="5630" max="5630" width="6.6640625" style="15" customWidth="1"/>
    <col min="5631" max="5631" width="1.33203125" style="15" customWidth="1"/>
    <col min="5632" max="5633" width="14.6640625" style="15" customWidth="1"/>
    <col min="5634" max="5634" width="9.33203125" style="15" customWidth="1"/>
    <col min="5635" max="5635" width="5.33203125" style="15" customWidth="1"/>
    <col min="5636" max="5636" width="8" style="15" customWidth="1"/>
    <col min="5637" max="5637" width="7.1640625" style="15" customWidth="1"/>
    <col min="5638" max="5638" width="4.83203125" style="15" customWidth="1"/>
    <col min="5639" max="5639" width="1.33203125" style="15" customWidth="1"/>
    <col min="5640" max="5640" width="2.6640625" style="15" customWidth="1"/>
    <col min="5641" max="5641" width="7.1640625" style="15" customWidth="1"/>
    <col min="5642" max="5642" width="3.1640625" style="15" customWidth="1"/>
    <col min="5643" max="5872" width="8" style="15"/>
    <col min="5873" max="5873" width="2.6640625" style="15" customWidth="1"/>
    <col min="5874" max="5874" width="1.33203125" style="15" customWidth="1"/>
    <col min="5875" max="5875" width="5.33203125" style="15" customWidth="1"/>
    <col min="5876" max="5876" width="1.33203125" style="15" customWidth="1"/>
    <col min="5877" max="5877" width="8" style="15" customWidth="1"/>
    <col min="5878" max="5878" width="9.5" style="15" customWidth="1"/>
    <col min="5879" max="5879" width="19.83203125" style="15" customWidth="1"/>
    <col min="5880" max="5880" width="1.33203125" style="15" customWidth="1"/>
    <col min="5881" max="5881" width="18.6640625" style="15" customWidth="1"/>
    <col min="5882" max="5882" width="14.6640625" style="15" customWidth="1"/>
    <col min="5883" max="5883" width="1.33203125" style="15" customWidth="1"/>
    <col min="5884" max="5884" width="8" style="15" customWidth="1"/>
    <col min="5885" max="5885" width="14.6640625" style="15" customWidth="1"/>
    <col min="5886" max="5886" width="6.6640625" style="15" customWidth="1"/>
    <col min="5887" max="5887" width="1.33203125" style="15" customWidth="1"/>
    <col min="5888" max="5889" width="14.6640625" style="15" customWidth="1"/>
    <col min="5890" max="5890" width="9.33203125" style="15" customWidth="1"/>
    <col min="5891" max="5891" width="5.33203125" style="15" customWidth="1"/>
    <col min="5892" max="5892" width="8" style="15" customWidth="1"/>
    <col min="5893" max="5893" width="7.1640625" style="15" customWidth="1"/>
    <col min="5894" max="5894" width="4.83203125" style="15" customWidth="1"/>
    <col min="5895" max="5895" width="1.33203125" style="15" customWidth="1"/>
    <col min="5896" max="5896" width="2.6640625" style="15" customWidth="1"/>
    <col min="5897" max="5897" width="7.1640625" style="15" customWidth="1"/>
    <col min="5898" max="5898" width="3.1640625" style="15" customWidth="1"/>
    <col min="5899" max="6128" width="8" style="15"/>
    <col min="6129" max="6129" width="2.6640625" style="15" customWidth="1"/>
    <col min="6130" max="6130" width="1.33203125" style="15" customWidth="1"/>
    <col min="6131" max="6131" width="5.33203125" style="15" customWidth="1"/>
    <col min="6132" max="6132" width="1.33203125" style="15" customWidth="1"/>
    <col min="6133" max="6133" width="8" style="15" customWidth="1"/>
    <col min="6134" max="6134" width="9.5" style="15" customWidth="1"/>
    <col min="6135" max="6135" width="19.83203125" style="15" customWidth="1"/>
    <col min="6136" max="6136" width="1.33203125" style="15" customWidth="1"/>
    <col min="6137" max="6137" width="18.6640625" style="15" customWidth="1"/>
    <col min="6138" max="6138" width="14.6640625" style="15" customWidth="1"/>
    <col min="6139" max="6139" width="1.33203125" style="15" customWidth="1"/>
    <col min="6140" max="6140" width="8" style="15" customWidth="1"/>
    <col min="6141" max="6141" width="14.6640625" style="15" customWidth="1"/>
    <col min="6142" max="6142" width="6.6640625" style="15" customWidth="1"/>
    <col min="6143" max="6143" width="1.33203125" style="15" customWidth="1"/>
    <col min="6144" max="6145" width="14.6640625" style="15" customWidth="1"/>
    <col min="6146" max="6146" width="9.33203125" style="15" customWidth="1"/>
    <col min="6147" max="6147" width="5.33203125" style="15" customWidth="1"/>
    <col min="6148" max="6148" width="8" style="15" customWidth="1"/>
    <col min="6149" max="6149" width="7.1640625" style="15" customWidth="1"/>
    <col min="6150" max="6150" width="4.83203125" style="15" customWidth="1"/>
    <col min="6151" max="6151" width="1.33203125" style="15" customWidth="1"/>
    <col min="6152" max="6152" width="2.6640625" style="15" customWidth="1"/>
    <col min="6153" max="6153" width="7.1640625" style="15" customWidth="1"/>
    <col min="6154" max="6154" width="3.1640625" style="15" customWidth="1"/>
    <col min="6155" max="6384" width="8" style="15"/>
    <col min="6385" max="6385" width="2.6640625" style="15" customWidth="1"/>
    <col min="6386" max="6386" width="1.33203125" style="15" customWidth="1"/>
    <col min="6387" max="6387" width="5.33203125" style="15" customWidth="1"/>
    <col min="6388" max="6388" width="1.33203125" style="15" customWidth="1"/>
    <col min="6389" max="6389" width="8" style="15" customWidth="1"/>
    <col min="6390" max="6390" width="9.5" style="15" customWidth="1"/>
    <col min="6391" max="6391" width="19.83203125" style="15" customWidth="1"/>
    <col min="6392" max="6392" width="1.33203125" style="15" customWidth="1"/>
    <col min="6393" max="6393" width="18.6640625" style="15" customWidth="1"/>
    <col min="6394" max="6394" width="14.6640625" style="15" customWidth="1"/>
    <col min="6395" max="6395" width="1.33203125" style="15" customWidth="1"/>
    <col min="6396" max="6396" width="8" style="15" customWidth="1"/>
    <col min="6397" max="6397" width="14.6640625" style="15" customWidth="1"/>
    <col min="6398" max="6398" width="6.6640625" style="15" customWidth="1"/>
    <col min="6399" max="6399" width="1.33203125" style="15" customWidth="1"/>
    <col min="6400" max="6401" width="14.6640625" style="15" customWidth="1"/>
    <col min="6402" max="6402" width="9.33203125" style="15" customWidth="1"/>
    <col min="6403" max="6403" width="5.33203125" style="15" customWidth="1"/>
    <col min="6404" max="6404" width="8" style="15" customWidth="1"/>
    <col min="6405" max="6405" width="7.1640625" style="15" customWidth="1"/>
    <col min="6406" max="6406" width="4.83203125" style="15" customWidth="1"/>
    <col min="6407" max="6407" width="1.33203125" style="15" customWidth="1"/>
    <col min="6408" max="6408" width="2.6640625" style="15" customWidth="1"/>
    <col min="6409" max="6409" width="7.1640625" style="15" customWidth="1"/>
    <col min="6410" max="6410" width="3.1640625" style="15" customWidth="1"/>
    <col min="6411" max="6640" width="8" style="15"/>
    <col min="6641" max="6641" width="2.6640625" style="15" customWidth="1"/>
    <col min="6642" max="6642" width="1.33203125" style="15" customWidth="1"/>
    <col min="6643" max="6643" width="5.33203125" style="15" customWidth="1"/>
    <col min="6644" max="6644" width="1.33203125" style="15" customWidth="1"/>
    <col min="6645" max="6645" width="8" style="15" customWidth="1"/>
    <col min="6646" max="6646" width="9.5" style="15" customWidth="1"/>
    <col min="6647" max="6647" width="19.83203125" style="15" customWidth="1"/>
    <col min="6648" max="6648" width="1.33203125" style="15" customWidth="1"/>
    <col min="6649" max="6649" width="18.6640625" style="15" customWidth="1"/>
    <col min="6650" max="6650" width="14.6640625" style="15" customWidth="1"/>
    <col min="6651" max="6651" width="1.33203125" style="15" customWidth="1"/>
    <col min="6652" max="6652" width="8" style="15" customWidth="1"/>
    <col min="6653" max="6653" width="14.6640625" style="15" customWidth="1"/>
    <col min="6654" max="6654" width="6.6640625" style="15" customWidth="1"/>
    <col min="6655" max="6655" width="1.33203125" style="15" customWidth="1"/>
    <col min="6656" max="6657" width="14.6640625" style="15" customWidth="1"/>
    <col min="6658" max="6658" width="9.33203125" style="15" customWidth="1"/>
    <col min="6659" max="6659" width="5.33203125" style="15" customWidth="1"/>
    <col min="6660" max="6660" width="8" style="15" customWidth="1"/>
    <col min="6661" max="6661" width="7.1640625" style="15" customWidth="1"/>
    <col min="6662" max="6662" width="4.83203125" style="15" customWidth="1"/>
    <col min="6663" max="6663" width="1.33203125" style="15" customWidth="1"/>
    <col min="6664" max="6664" width="2.6640625" style="15" customWidth="1"/>
    <col min="6665" max="6665" width="7.1640625" style="15" customWidth="1"/>
    <col min="6666" max="6666" width="3.1640625" style="15" customWidth="1"/>
    <col min="6667" max="6896" width="8" style="15"/>
    <col min="6897" max="6897" width="2.6640625" style="15" customWidth="1"/>
    <col min="6898" max="6898" width="1.33203125" style="15" customWidth="1"/>
    <col min="6899" max="6899" width="5.33203125" style="15" customWidth="1"/>
    <col min="6900" max="6900" width="1.33203125" style="15" customWidth="1"/>
    <col min="6901" max="6901" width="8" style="15" customWidth="1"/>
    <col min="6902" max="6902" width="9.5" style="15" customWidth="1"/>
    <col min="6903" max="6903" width="19.83203125" style="15" customWidth="1"/>
    <col min="6904" max="6904" width="1.33203125" style="15" customWidth="1"/>
    <col min="6905" max="6905" width="18.6640625" style="15" customWidth="1"/>
    <col min="6906" max="6906" width="14.6640625" style="15" customWidth="1"/>
    <col min="6907" max="6907" width="1.33203125" style="15" customWidth="1"/>
    <col min="6908" max="6908" width="8" style="15" customWidth="1"/>
    <col min="6909" max="6909" width="14.6640625" style="15" customWidth="1"/>
    <col min="6910" max="6910" width="6.6640625" style="15" customWidth="1"/>
    <col min="6911" max="6911" width="1.33203125" style="15" customWidth="1"/>
    <col min="6912" max="6913" width="14.6640625" style="15" customWidth="1"/>
    <col min="6914" max="6914" width="9.33203125" style="15" customWidth="1"/>
    <col min="6915" max="6915" width="5.33203125" style="15" customWidth="1"/>
    <col min="6916" max="6916" width="8" style="15" customWidth="1"/>
    <col min="6917" max="6917" width="7.1640625" style="15" customWidth="1"/>
    <col min="6918" max="6918" width="4.83203125" style="15" customWidth="1"/>
    <col min="6919" max="6919" width="1.33203125" style="15" customWidth="1"/>
    <col min="6920" max="6920" width="2.6640625" style="15" customWidth="1"/>
    <col min="6921" max="6921" width="7.1640625" style="15" customWidth="1"/>
    <col min="6922" max="6922" width="3.1640625" style="15" customWidth="1"/>
    <col min="6923" max="7152" width="8" style="15"/>
    <col min="7153" max="7153" width="2.6640625" style="15" customWidth="1"/>
    <col min="7154" max="7154" width="1.33203125" style="15" customWidth="1"/>
    <col min="7155" max="7155" width="5.33203125" style="15" customWidth="1"/>
    <col min="7156" max="7156" width="1.33203125" style="15" customWidth="1"/>
    <col min="7157" max="7157" width="8" style="15" customWidth="1"/>
    <col min="7158" max="7158" width="9.5" style="15" customWidth="1"/>
    <col min="7159" max="7159" width="19.83203125" style="15" customWidth="1"/>
    <col min="7160" max="7160" width="1.33203125" style="15" customWidth="1"/>
    <col min="7161" max="7161" width="18.6640625" style="15" customWidth="1"/>
    <col min="7162" max="7162" width="14.6640625" style="15" customWidth="1"/>
    <col min="7163" max="7163" width="1.33203125" style="15" customWidth="1"/>
    <col min="7164" max="7164" width="8" style="15" customWidth="1"/>
    <col min="7165" max="7165" width="14.6640625" style="15" customWidth="1"/>
    <col min="7166" max="7166" width="6.6640625" style="15" customWidth="1"/>
    <col min="7167" max="7167" width="1.33203125" style="15" customWidth="1"/>
    <col min="7168" max="7169" width="14.6640625" style="15" customWidth="1"/>
    <col min="7170" max="7170" width="9.33203125" style="15" customWidth="1"/>
    <col min="7171" max="7171" width="5.33203125" style="15" customWidth="1"/>
    <col min="7172" max="7172" width="8" style="15" customWidth="1"/>
    <col min="7173" max="7173" width="7.1640625" style="15" customWidth="1"/>
    <col min="7174" max="7174" width="4.83203125" style="15" customWidth="1"/>
    <col min="7175" max="7175" width="1.33203125" style="15" customWidth="1"/>
    <col min="7176" max="7176" width="2.6640625" style="15" customWidth="1"/>
    <col min="7177" max="7177" width="7.1640625" style="15" customWidth="1"/>
    <col min="7178" max="7178" width="3.1640625" style="15" customWidth="1"/>
    <col min="7179" max="7408" width="8" style="15"/>
    <col min="7409" max="7409" width="2.6640625" style="15" customWidth="1"/>
    <col min="7410" max="7410" width="1.33203125" style="15" customWidth="1"/>
    <col min="7411" max="7411" width="5.33203125" style="15" customWidth="1"/>
    <col min="7412" max="7412" width="1.33203125" style="15" customWidth="1"/>
    <col min="7413" max="7413" width="8" style="15" customWidth="1"/>
    <col min="7414" max="7414" width="9.5" style="15" customWidth="1"/>
    <col min="7415" max="7415" width="19.83203125" style="15" customWidth="1"/>
    <col min="7416" max="7416" width="1.33203125" style="15" customWidth="1"/>
    <col min="7417" max="7417" width="18.6640625" style="15" customWidth="1"/>
    <col min="7418" max="7418" width="14.6640625" style="15" customWidth="1"/>
    <col min="7419" max="7419" width="1.33203125" style="15" customWidth="1"/>
    <col min="7420" max="7420" width="8" style="15" customWidth="1"/>
    <col min="7421" max="7421" width="14.6640625" style="15" customWidth="1"/>
    <col min="7422" max="7422" width="6.6640625" style="15" customWidth="1"/>
    <col min="7423" max="7423" width="1.33203125" style="15" customWidth="1"/>
    <col min="7424" max="7425" width="14.6640625" style="15" customWidth="1"/>
    <col min="7426" max="7426" width="9.33203125" style="15" customWidth="1"/>
    <col min="7427" max="7427" width="5.33203125" style="15" customWidth="1"/>
    <col min="7428" max="7428" width="8" style="15" customWidth="1"/>
    <col min="7429" max="7429" width="7.1640625" style="15" customWidth="1"/>
    <col min="7430" max="7430" width="4.83203125" style="15" customWidth="1"/>
    <col min="7431" max="7431" width="1.33203125" style="15" customWidth="1"/>
    <col min="7432" max="7432" width="2.6640625" style="15" customWidth="1"/>
    <col min="7433" max="7433" width="7.1640625" style="15" customWidth="1"/>
    <col min="7434" max="7434" width="3.1640625" style="15" customWidth="1"/>
    <col min="7435" max="7664" width="8" style="15"/>
    <col min="7665" max="7665" width="2.6640625" style="15" customWidth="1"/>
    <col min="7666" max="7666" width="1.33203125" style="15" customWidth="1"/>
    <col min="7667" max="7667" width="5.33203125" style="15" customWidth="1"/>
    <col min="7668" max="7668" width="1.33203125" style="15" customWidth="1"/>
    <col min="7669" max="7669" width="8" style="15" customWidth="1"/>
    <col min="7670" max="7670" width="9.5" style="15" customWidth="1"/>
    <col min="7671" max="7671" width="19.83203125" style="15" customWidth="1"/>
    <col min="7672" max="7672" width="1.33203125" style="15" customWidth="1"/>
    <col min="7673" max="7673" width="18.6640625" style="15" customWidth="1"/>
    <col min="7674" max="7674" width="14.6640625" style="15" customWidth="1"/>
    <col min="7675" max="7675" width="1.33203125" style="15" customWidth="1"/>
    <col min="7676" max="7676" width="8" style="15" customWidth="1"/>
    <col min="7677" max="7677" width="14.6640625" style="15" customWidth="1"/>
    <col min="7678" max="7678" width="6.6640625" style="15" customWidth="1"/>
    <col min="7679" max="7679" width="1.33203125" style="15" customWidth="1"/>
    <col min="7680" max="7681" width="14.6640625" style="15" customWidth="1"/>
    <col min="7682" max="7682" width="9.33203125" style="15" customWidth="1"/>
    <col min="7683" max="7683" width="5.33203125" style="15" customWidth="1"/>
    <col min="7684" max="7684" width="8" style="15" customWidth="1"/>
    <col min="7685" max="7685" width="7.1640625" style="15" customWidth="1"/>
    <col min="7686" max="7686" width="4.83203125" style="15" customWidth="1"/>
    <col min="7687" max="7687" width="1.33203125" style="15" customWidth="1"/>
    <col min="7688" max="7688" width="2.6640625" style="15" customWidth="1"/>
    <col min="7689" max="7689" width="7.1640625" style="15" customWidth="1"/>
    <col min="7690" max="7690" width="3.1640625" style="15" customWidth="1"/>
    <col min="7691" max="7920" width="8" style="15"/>
    <col min="7921" max="7921" width="2.6640625" style="15" customWidth="1"/>
    <col min="7922" max="7922" width="1.33203125" style="15" customWidth="1"/>
    <col min="7923" max="7923" width="5.33203125" style="15" customWidth="1"/>
    <col min="7924" max="7924" width="1.33203125" style="15" customWidth="1"/>
    <col min="7925" max="7925" width="8" style="15" customWidth="1"/>
    <col min="7926" max="7926" width="9.5" style="15" customWidth="1"/>
    <col min="7927" max="7927" width="19.83203125" style="15" customWidth="1"/>
    <col min="7928" max="7928" width="1.33203125" style="15" customWidth="1"/>
    <col min="7929" max="7929" width="18.6640625" style="15" customWidth="1"/>
    <col min="7930" max="7930" width="14.6640625" style="15" customWidth="1"/>
    <col min="7931" max="7931" width="1.33203125" style="15" customWidth="1"/>
    <col min="7932" max="7932" width="8" style="15" customWidth="1"/>
    <col min="7933" max="7933" width="14.6640625" style="15" customWidth="1"/>
    <col min="7934" max="7934" width="6.6640625" style="15" customWidth="1"/>
    <col min="7935" max="7935" width="1.33203125" style="15" customWidth="1"/>
    <col min="7936" max="7937" width="14.6640625" style="15" customWidth="1"/>
    <col min="7938" max="7938" width="9.33203125" style="15" customWidth="1"/>
    <col min="7939" max="7939" width="5.33203125" style="15" customWidth="1"/>
    <col min="7940" max="7940" width="8" style="15" customWidth="1"/>
    <col min="7941" max="7941" width="7.1640625" style="15" customWidth="1"/>
    <col min="7942" max="7942" width="4.83203125" style="15" customWidth="1"/>
    <col min="7943" max="7943" width="1.33203125" style="15" customWidth="1"/>
    <col min="7944" max="7944" width="2.6640625" style="15" customWidth="1"/>
    <col min="7945" max="7945" width="7.1640625" style="15" customWidth="1"/>
    <col min="7946" max="7946" width="3.1640625" style="15" customWidth="1"/>
    <col min="7947" max="8176" width="8" style="15"/>
    <col min="8177" max="8177" width="2.6640625" style="15" customWidth="1"/>
    <col min="8178" max="8178" width="1.33203125" style="15" customWidth="1"/>
    <col min="8179" max="8179" width="5.33203125" style="15" customWidth="1"/>
    <col min="8180" max="8180" width="1.33203125" style="15" customWidth="1"/>
    <col min="8181" max="8181" width="8" style="15" customWidth="1"/>
    <col min="8182" max="8182" width="9.5" style="15" customWidth="1"/>
    <col min="8183" max="8183" width="19.83203125" style="15" customWidth="1"/>
    <col min="8184" max="8184" width="1.33203125" style="15" customWidth="1"/>
    <col min="8185" max="8185" width="18.6640625" style="15" customWidth="1"/>
    <col min="8186" max="8186" width="14.6640625" style="15" customWidth="1"/>
    <col min="8187" max="8187" width="1.33203125" style="15" customWidth="1"/>
    <col min="8188" max="8188" width="8" style="15" customWidth="1"/>
    <col min="8189" max="8189" width="14.6640625" style="15" customWidth="1"/>
    <col min="8190" max="8190" width="6.6640625" style="15" customWidth="1"/>
    <col min="8191" max="8191" width="1.33203125" style="15" customWidth="1"/>
    <col min="8192" max="8193" width="14.6640625" style="15" customWidth="1"/>
    <col min="8194" max="8194" width="9.33203125" style="15" customWidth="1"/>
    <col min="8195" max="8195" width="5.33203125" style="15" customWidth="1"/>
    <col min="8196" max="8196" width="8" style="15" customWidth="1"/>
    <col min="8197" max="8197" width="7.1640625" style="15" customWidth="1"/>
    <col min="8198" max="8198" width="4.83203125" style="15" customWidth="1"/>
    <col min="8199" max="8199" width="1.33203125" style="15" customWidth="1"/>
    <col min="8200" max="8200" width="2.6640625" style="15" customWidth="1"/>
    <col min="8201" max="8201" width="7.1640625" style="15" customWidth="1"/>
    <col min="8202" max="8202" width="3.1640625" style="15" customWidth="1"/>
    <col min="8203" max="8432" width="8" style="15"/>
    <col min="8433" max="8433" width="2.6640625" style="15" customWidth="1"/>
    <col min="8434" max="8434" width="1.33203125" style="15" customWidth="1"/>
    <col min="8435" max="8435" width="5.33203125" style="15" customWidth="1"/>
    <col min="8436" max="8436" width="1.33203125" style="15" customWidth="1"/>
    <col min="8437" max="8437" width="8" style="15" customWidth="1"/>
    <col min="8438" max="8438" width="9.5" style="15" customWidth="1"/>
    <col min="8439" max="8439" width="19.83203125" style="15" customWidth="1"/>
    <col min="8440" max="8440" width="1.33203125" style="15" customWidth="1"/>
    <col min="8441" max="8441" width="18.6640625" style="15" customWidth="1"/>
    <col min="8442" max="8442" width="14.6640625" style="15" customWidth="1"/>
    <col min="8443" max="8443" width="1.33203125" style="15" customWidth="1"/>
    <col min="8444" max="8444" width="8" style="15" customWidth="1"/>
    <col min="8445" max="8445" width="14.6640625" style="15" customWidth="1"/>
    <col min="8446" max="8446" width="6.6640625" style="15" customWidth="1"/>
    <col min="8447" max="8447" width="1.33203125" style="15" customWidth="1"/>
    <col min="8448" max="8449" width="14.6640625" style="15" customWidth="1"/>
    <col min="8450" max="8450" width="9.33203125" style="15" customWidth="1"/>
    <col min="8451" max="8451" width="5.33203125" style="15" customWidth="1"/>
    <col min="8452" max="8452" width="8" style="15" customWidth="1"/>
    <col min="8453" max="8453" width="7.1640625" style="15" customWidth="1"/>
    <col min="8454" max="8454" width="4.83203125" style="15" customWidth="1"/>
    <col min="8455" max="8455" width="1.33203125" style="15" customWidth="1"/>
    <col min="8456" max="8456" width="2.6640625" style="15" customWidth="1"/>
    <col min="8457" max="8457" width="7.1640625" style="15" customWidth="1"/>
    <col min="8458" max="8458" width="3.1640625" style="15" customWidth="1"/>
    <col min="8459" max="8688" width="8" style="15"/>
    <col min="8689" max="8689" width="2.6640625" style="15" customWidth="1"/>
    <col min="8690" max="8690" width="1.33203125" style="15" customWidth="1"/>
    <col min="8691" max="8691" width="5.33203125" style="15" customWidth="1"/>
    <col min="8692" max="8692" width="1.33203125" style="15" customWidth="1"/>
    <col min="8693" max="8693" width="8" style="15" customWidth="1"/>
    <col min="8694" max="8694" width="9.5" style="15" customWidth="1"/>
    <col min="8695" max="8695" width="19.83203125" style="15" customWidth="1"/>
    <col min="8696" max="8696" width="1.33203125" style="15" customWidth="1"/>
    <col min="8697" max="8697" width="18.6640625" style="15" customWidth="1"/>
    <col min="8698" max="8698" width="14.6640625" style="15" customWidth="1"/>
    <col min="8699" max="8699" width="1.33203125" style="15" customWidth="1"/>
    <col min="8700" max="8700" width="8" style="15" customWidth="1"/>
    <col min="8701" max="8701" width="14.6640625" style="15" customWidth="1"/>
    <col min="8702" max="8702" width="6.6640625" style="15" customWidth="1"/>
    <col min="8703" max="8703" width="1.33203125" style="15" customWidth="1"/>
    <col min="8704" max="8705" width="14.6640625" style="15" customWidth="1"/>
    <col min="8706" max="8706" width="9.33203125" style="15" customWidth="1"/>
    <col min="8707" max="8707" width="5.33203125" style="15" customWidth="1"/>
    <col min="8708" max="8708" width="8" style="15" customWidth="1"/>
    <col min="8709" max="8709" width="7.1640625" style="15" customWidth="1"/>
    <col min="8710" max="8710" width="4.83203125" style="15" customWidth="1"/>
    <col min="8711" max="8711" width="1.33203125" style="15" customWidth="1"/>
    <col min="8712" max="8712" width="2.6640625" style="15" customWidth="1"/>
    <col min="8713" max="8713" width="7.1640625" style="15" customWidth="1"/>
    <col min="8714" max="8714" width="3.1640625" style="15" customWidth="1"/>
    <col min="8715" max="8944" width="8" style="15"/>
    <col min="8945" max="8945" width="2.6640625" style="15" customWidth="1"/>
    <col min="8946" max="8946" width="1.33203125" style="15" customWidth="1"/>
    <col min="8947" max="8947" width="5.33203125" style="15" customWidth="1"/>
    <col min="8948" max="8948" width="1.33203125" style="15" customWidth="1"/>
    <col min="8949" max="8949" width="8" style="15" customWidth="1"/>
    <col min="8950" max="8950" width="9.5" style="15" customWidth="1"/>
    <col min="8951" max="8951" width="19.83203125" style="15" customWidth="1"/>
    <col min="8952" max="8952" width="1.33203125" style="15" customWidth="1"/>
    <col min="8953" max="8953" width="18.6640625" style="15" customWidth="1"/>
    <col min="8954" max="8954" width="14.6640625" style="15" customWidth="1"/>
    <col min="8955" max="8955" width="1.33203125" style="15" customWidth="1"/>
    <col min="8956" max="8956" width="8" style="15" customWidth="1"/>
    <col min="8957" max="8957" width="14.6640625" style="15" customWidth="1"/>
    <col min="8958" max="8958" width="6.6640625" style="15" customWidth="1"/>
    <col min="8959" max="8959" width="1.33203125" style="15" customWidth="1"/>
    <col min="8960" max="8961" width="14.6640625" style="15" customWidth="1"/>
    <col min="8962" max="8962" width="9.33203125" style="15" customWidth="1"/>
    <col min="8963" max="8963" width="5.33203125" style="15" customWidth="1"/>
    <col min="8964" max="8964" width="8" style="15" customWidth="1"/>
    <col min="8965" max="8965" width="7.1640625" style="15" customWidth="1"/>
    <col min="8966" max="8966" width="4.83203125" style="15" customWidth="1"/>
    <col min="8967" max="8967" width="1.33203125" style="15" customWidth="1"/>
    <col min="8968" max="8968" width="2.6640625" style="15" customWidth="1"/>
    <col min="8969" max="8969" width="7.1640625" style="15" customWidth="1"/>
    <col min="8970" max="8970" width="3.1640625" style="15" customWidth="1"/>
    <col min="8971" max="9200" width="8" style="15"/>
    <col min="9201" max="9201" width="2.6640625" style="15" customWidth="1"/>
    <col min="9202" max="9202" width="1.33203125" style="15" customWidth="1"/>
    <col min="9203" max="9203" width="5.33203125" style="15" customWidth="1"/>
    <col min="9204" max="9204" width="1.33203125" style="15" customWidth="1"/>
    <col min="9205" max="9205" width="8" style="15" customWidth="1"/>
    <col min="9206" max="9206" width="9.5" style="15" customWidth="1"/>
    <col min="9207" max="9207" width="19.83203125" style="15" customWidth="1"/>
    <col min="9208" max="9208" width="1.33203125" style="15" customWidth="1"/>
    <col min="9209" max="9209" width="18.6640625" style="15" customWidth="1"/>
    <col min="9210" max="9210" width="14.6640625" style="15" customWidth="1"/>
    <col min="9211" max="9211" width="1.33203125" style="15" customWidth="1"/>
    <col min="9212" max="9212" width="8" style="15" customWidth="1"/>
    <col min="9213" max="9213" width="14.6640625" style="15" customWidth="1"/>
    <col min="9214" max="9214" width="6.6640625" style="15" customWidth="1"/>
    <col min="9215" max="9215" width="1.33203125" style="15" customWidth="1"/>
    <col min="9216" max="9217" width="14.6640625" style="15" customWidth="1"/>
    <col min="9218" max="9218" width="9.33203125" style="15" customWidth="1"/>
    <col min="9219" max="9219" width="5.33203125" style="15" customWidth="1"/>
    <col min="9220" max="9220" width="8" style="15" customWidth="1"/>
    <col min="9221" max="9221" width="7.1640625" style="15" customWidth="1"/>
    <col min="9222" max="9222" width="4.83203125" style="15" customWidth="1"/>
    <col min="9223" max="9223" width="1.33203125" style="15" customWidth="1"/>
    <col min="9224" max="9224" width="2.6640625" style="15" customWidth="1"/>
    <col min="9225" max="9225" width="7.1640625" style="15" customWidth="1"/>
    <col min="9226" max="9226" width="3.1640625" style="15" customWidth="1"/>
    <col min="9227" max="9456" width="8" style="15"/>
    <col min="9457" max="9457" width="2.6640625" style="15" customWidth="1"/>
    <col min="9458" max="9458" width="1.33203125" style="15" customWidth="1"/>
    <col min="9459" max="9459" width="5.33203125" style="15" customWidth="1"/>
    <col min="9460" max="9460" width="1.33203125" style="15" customWidth="1"/>
    <col min="9461" max="9461" width="8" style="15" customWidth="1"/>
    <col min="9462" max="9462" width="9.5" style="15" customWidth="1"/>
    <col min="9463" max="9463" width="19.83203125" style="15" customWidth="1"/>
    <col min="9464" max="9464" width="1.33203125" style="15" customWidth="1"/>
    <col min="9465" max="9465" width="18.6640625" style="15" customWidth="1"/>
    <col min="9466" max="9466" width="14.6640625" style="15" customWidth="1"/>
    <col min="9467" max="9467" width="1.33203125" style="15" customWidth="1"/>
    <col min="9468" max="9468" width="8" style="15" customWidth="1"/>
    <col min="9469" max="9469" width="14.6640625" style="15" customWidth="1"/>
    <col min="9470" max="9470" width="6.6640625" style="15" customWidth="1"/>
    <col min="9471" max="9471" width="1.33203125" style="15" customWidth="1"/>
    <col min="9472" max="9473" width="14.6640625" style="15" customWidth="1"/>
    <col min="9474" max="9474" width="9.33203125" style="15" customWidth="1"/>
    <col min="9475" max="9475" width="5.33203125" style="15" customWidth="1"/>
    <col min="9476" max="9476" width="8" style="15" customWidth="1"/>
    <col min="9477" max="9477" width="7.1640625" style="15" customWidth="1"/>
    <col min="9478" max="9478" width="4.83203125" style="15" customWidth="1"/>
    <col min="9479" max="9479" width="1.33203125" style="15" customWidth="1"/>
    <col min="9480" max="9480" width="2.6640625" style="15" customWidth="1"/>
    <col min="9481" max="9481" width="7.1640625" style="15" customWidth="1"/>
    <col min="9482" max="9482" width="3.1640625" style="15" customWidth="1"/>
    <col min="9483" max="9712" width="8" style="15"/>
    <col min="9713" max="9713" width="2.6640625" style="15" customWidth="1"/>
    <col min="9714" max="9714" width="1.33203125" style="15" customWidth="1"/>
    <col min="9715" max="9715" width="5.33203125" style="15" customWidth="1"/>
    <col min="9716" max="9716" width="1.33203125" style="15" customWidth="1"/>
    <col min="9717" max="9717" width="8" style="15" customWidth="1"/>
    <col min="9718" max="9718" width="9.5" style="15" customWidth="1"/>
    <col min="9719" max="9719" width="19.83203125" style="15" customWidth="1"/>
    <col min="9720" max="9720" width="1.33203125" style="15" customWidth="1"/>
    <col min="9721" max="9721" width="18.6640625" style="15" customWidth="1"/>
    <col min="9722" max="9722" width="14.6640625" style="15" customWidth="1"/>
    <col min="9723" max="9723" width="1.33203125" style="15" customWidth="1"/>
    <col min="9724" max="9724" width="8" style="15" customWidth="1"/>
    <col min="9725" max="9725" width="14.6640625" style="15" customWidth="1"/>
    <col min="9726" max="9726" width="6.6640625" style="15" customWidth="1"/>
    <col min="9727" max="9727" width="1.33203125" style="15" customWidth="1"/>
    <col min="9728" max="9729" width="14.6640625" style="15" customWidth="1"/>
    <col min="9730" max="9730" width="9.33203125" style="15" customWidth="1"/>
    <col min="9731" max="9731" width="5.33203125" style="15" customWidth="1"/>
    <col min="9732" max="9732" width="8" style="15" customWidth="1"/>
    <col min="9733" max="9733" width="7.1640625" style="15" customWidth="1"/>
    <col min="9734" max="9734" width="4.83203125" style="15" customWidth="1"/>
    <col min="9735" max="9735" width="1.33203125" style="15" customWidth="1"/>
    <col min="9736" max="9736" width="2.6640625" style="15" customWidth="1"/>
    <col min="9737" max="9737" width="7.1640625" style="15" customWidth="1"/>
    <col min="9738" max="9738" width="3.1640625" style="15" customWidth="1"/>
    <col min="9739" max="9968" width="8" style="15"/>
    <col min="9969" max="9969" width="2.6640625" style="15" customWidth="1"/>
    <col min="9970" max="9970" width="1.33203125" style="15" customWidth="1"/>
    <col min="9971" max="9971" width="5.33203125" style="15" customWidth="1"/>
    <col min="9972" max="9972" width="1.33203125" style="15" customWidth="1"/>
    <col min="9973" max="9973" width="8" style="15" customWidth="1"/>
    <col min="9974" max="9974" width="9.5" style="15" customWidth="1"/>
    <col min="9975" max="9975" width="19.83203125" style="15" customWidth="1"/>
    <col min="9976" max="9976" width="1.33203125" style="15" customWidth="1"/>
    <col min="9977" max="9977" width="18.6640625" style="15" customWidth="1"/>
    <col min="9978" max="9978" width="14.6640625" style="15" customWidth="1"/>
    <col min="9979" max="9979" width="1.33203125" style="15" customWidth="1"/>
    <col min="9980" max="9980" width="8" style="15" customWidth="1"/>
    <col min="9981" max="9981" width="14.6640625" style="15" customWidth="1"/>
    <col min="9982" max="9982" width="6.6640625" style="15" customWidth="1"/>
    <col min="9983" max="9983" width="1.33203125" style="15" customWidth="1"/>
    <col min="9984" max="9985" width="14.6640625" style="15" customWidth="1"/>
    <col min="9986" max="9986" width="9.33203125" style="15" customWidth="1"/>
    <col min="9987" max="9987" width="5.33203125" style="15" customWidth="1"/>
    <col min="9988" max="9988" width="8" style="15" customWidth="1"/>
    <col min="9989" max="9989" width="7.1640625" style="15" customWidth="1"/>
    <col min="9990" max="9990" width="4.83203125" style="15" customWidth="1"/>
    <col min="9991" max="9991" width="1.33203125" style="15" customWidth="1"/>
    <col min="9992" max="9992" width="2.6640625" style="15" customWidth="1"/>
    <col min="9993" max="9993" width="7.1640625" style="15" customWidth="1"/>
    <col min="9994" max="9994" width="3.1640625" style="15" customWidth="1"/>
    <col min="9995" max="10224" width="8" style="15"/>
    <col min="10225" max="10225" width="2.6640625" style="15" customWidth="1"/>
    <col min="10226" max="10226" width="1.33203125" style="15" customWidth="1"/>
    <col min="10227" max="10227" width="5.33203125" style="15" customWidth="1"/>
    <col min="10228" max="10228" width="1.33203125" style="15" customWidth="1"/>
    <col min="10229" max="10229" width="8" style="15" customWidth="1"/>
    <col min="10230" max="10230" width="9.5" style="15" customWidth="1"/>
    <col min="10231" max="10231" width="19.83203125" style="15" customWidth="1"/>
    <col min="10232" max="10232" width="1.33203125" style="15" customWidth="1"/>
    <col min="10233" max="10233" width="18.6640625" style="15" customWidth="1"/>
    <col min="10234" max="10234" width="14.6640625" style="15" customWidth="1"/>
    <col min="10235" max="10235" width="1.33203125" style="15" customWidth="1"/>
    <col min="10236" max="10236" width="8" style="15" customWidth="1"/>
    <col min="10237" max="10237" width="14.6640625" style="15" customWidth="1"/>
    <col min="10238" max="10238" width="6.6640625" style="15" customWidth="1"/>
    <col min="10239" max="10239" width="1.33203125" style="15" customWidth="1"/>
    <col min="10240" max="10241" width="14.6640625" style="15" customWidth="1"/>
    <col min="10242" max="10242" width="9.33203125" style="15" customWidth="1"/>
    <col min="10243" max="10243" width="5.33203125" style="15" customWidth="1"/>
    <col min="10244" max="10244" width="8" style="15" customWidth="1"/>
    <col min="10245" max="10245" width="7.1640625" style="15" customWidth="1"/>
    <col min="10246" max="10246" width="4.83203125" style="15" customWidth="1"/>
    <col min="10247" max="10247" width="1.33203125" style="15" customWidth="1"/>
    <col min="10248" max="10248" width="2.6640625" style="15" customWidth="1"/>
    <col min="10249" max="10249" width="7.1640625" style="15" customWidth="1"/>
    <col min="10250" max="10250" width="3.1640625" style="15" customWidth="1"/>
    <col min="10251" max="10480" width="8" style="15"/>
    <col min="10481" max="10481" width="2.6640625" style="15" customWidth="1"/>
    <col min="10482" max="10482" width="1.33203125" style="15" customWidth="1"/>
    <col min="10483" max="10483" width="5.33203125" style="15" customWidth="1"/>
    <col min="10484" max="10484" width="1.33203125" style="15" customWidth="1"/>
    <col min="10485" max="10485" width="8" style="15" customWidth="1"/>
    <col min="10486" max="10486" width="9.5" style="15" customWidth="1"/>
    <col min="10487" max="10487" width="19.83203125" style="15" customWidth="1"/>
    <col min="10488" max="10488" width="1.33203125" style="15" customWidth="1"/>
    <col min="10489" max="10489" width="18.6640625" style="15" customWidth="1"/>
    <col min="10490" max="10490" width="14.6640625" style="15" customWidth="1"/>
    <col min="10491" max="10491" width="1.33203125" style="15" customWidth="1"/>
    <col min="10492" max="10492" width="8" style="15" customWidth="1"/>
    <col min="10493" max="10493" width="14.6640625" style="15" customWidth="1"/>
    <col min="10494" max="10494" width="6.6640625" style="15" customWidth="1"/>
    <col min="10495" max="10495" width="1.33203125" style="15" customWidth="1"/>
    <col min="10496" max="10497" width="14.6640625" style="15" customWidth="1"/>
    <col min="10498" max="10498" width="9.33203125" style="15" customWidth="1"/>
    <col min="10499" max="10499" width="5.33203125" style="15" customWidth="1"/>
    <col min="10500" max="10500" width="8" style="15" customWidth="1"/>
    <col min="10501" max="10501" width="7.1640625" style="15" customWidth="1"/>
    <col min="10502" max="10502" width="4.83203125" style="15" customWidth="1"/>
    <col min="10503" max="10503" width="1.33203125" style="15" customWidth="1"/>
    <col min="10504" max="10504" width="2.6640625" style="15" customWidth="1"/>
    <col min="10505" max="10505" width="7.1640625" style="15" customWidth="1"/>
    <col min="10506" max="10506" width="3.1640625" style="15" customWidth="1"/>
    <col min="10507" max="10736" width="8" style="15"/>
    <col min="10737" max="10737" width="2.6640625" style="15" customWidth="1"/>
    <col min="10738" max="10738" width="1.33203125" style="15" customWidth="1"/>
    <col min="10739" max="10739" width="5.33203125" style="15" customWidth="1"/>
    <col min="10740" max="10740" width="1.33203125" style="15" customWidth="1"/>
    <col min="10741" max="10741" width="8" style="15" customWidth="1"/>
    <col min="10742" max="10742" width="9.5" style="15" customWidth="1"/>
    <col min="10743" max="10743" width="19.83203125" style="15" customWidth="1"/>
    <col min="10744" max="10744" width="1.33203125" style="15" customWidth="1"/>
    <col min="10745" max="10745" width="18.6640625" style="15" customWidth="1"/>
    <col min="10746" max="10746" width="14.6640625" style="15" customWidth="1"/>
    <col min="10747" max="10747" width="1.33203125" style="15" customWidth="1"/>
    <col min="10748" max="10748" width="8" style="15" customWidth="1"/>
    <col min="10749" max="10749" width="14.6640625" style="15" customWidth="1"/>
    <col min="10750" max="10750" width="6.6640625" style="15" customWidth="1"/>
    <col min="10751" max="10751" width="1.33203125" style="15" customWidth="1"/>
    <col min="10752" max="10753" width="14.6640625" style="15" customWidth="1"/>
    <col min="10754" max="10754" width="9.33203125" style="15" customWidth="1"/>
    <col min="10755" max="10755" width="5.33203125" style="15" customWidth="1"/>
    <col min="10756" max="10756" width="8" style="15" customWidth="1"/>
    <col min="10757" max="10757" width="7.1640625" style="15" customWidth="1"/>
    <col min="10758" max="10758" width="4.83203125" style="15" customWidth="1"/>
    <col min="10759" max="10759" width="1.33203125" style="15" customWidth="1"/>
    <col min="10760" max="10760" width="2.6640625" style="15" customWidth="1"/>
    <col min="10761" max="10761" width="7.1640625" style="15" customWidth="1"/>
    <col min="10762" max="10762" width="3.1640625" style="15" customWidth="1"/>
    <col min="10763" max="10992" width="8" style="15"/>
    <col min="10993" max="10993" width="2.6640625" style="15" customWidth="1"/>
    <col min="10994" max="10994" width="1.33203125" style="15" customWidth="1"/>
    <col min="10995" max="10995" width="5.33203125" style="15" customWidth="1"/>
    <col min="10996" max="10996" width="1.33203125" style="15" customWidth="1"/>
    <col min="10997" max="10997" width="8" style="15" customWidth="1"/>
    <col min="10998" max="10998" width="9.5" style="15" customWidth="1"/>
    <col min="10999" max="10999" width="19.83203125" style="15" customWidth="1"/>
    <col min="11000" max="11000" width="1.33203125" style="15" customWidth="1"/>
    <col min="11001" max="11001" width="18.6640625" style="15" customWidth="1"/>
    <col min="11002" max="11002" width="14.6640625" style="15" customWidth="1"/>
    <col min="11003" max="11003" width="1.33203125" style="15" customWidth="1"/>
    <col min="11004" max="11004" width="8" style="15" customWidth="1"/>
    <col min="11005" max="11005" width="14.6640625" style="15" customWidth="1"/>
    <col min="11006" max="11006" width="6.6640625" style="15" customWidth="1"/>
    <col min="11007" max="11007" width="1.33203125" style="15" customWidth="1"/>
    <col min="11008" max="11009" width="14.6640625" style="15" customWidth="1"/>
    <col min="11010" max="11010" width="9.33203125" style="15" customWidth="1"/>
    <col min="11011" max="11011" width="5.33203125" style="15" customWidth="1"/>
    <col min="11012" max="11012" width="8" style="15" customWidth="1"/>
    <col min="11013" max="11013" width="7.1640625" style="15" customWidth="1"/>
    <col min="11014" max="11014" width="4.83203125" style="15" customWidth="1"/>
    <col min="11015" max="11015" width="1.33203125" style="15" customWidth="1"/>
    <col min="11016" max="11016" width="2.6640625" style="15" customWidth="1"/>
    <col min="11017" max="11017" width="7.1640625" style="15" customWidth="1"/>
    <col min="11018" max="11018" width="3.1640625" style="15" customWidth="1"/>
    <col min="11019" max="11248" width="8" style="15"/>
    <col min="11249" max="11249" width="2.6640625" style="15" customWidth="1"/>
    <col min="11250" max="11250" width="1.33203125" style="15" customWidth="1"/>
    <col min="11251" max="11251" width="5.33203125" style="15" customWidth="1"/>
    <col min="11252" max="11252" width="1.33203125" style="15" customWidth="1"/>
    <col min="11253" max="11253" width="8" style="15" customWidth="1"/>
    <col min="11254" max="11254" width="9.5" style="15" customWidth="1"/>
    <col min="11255" max="11255" width="19.83203125" style="15" customWidth="1"/>
    <col min="11256" max="11256" width="1.33203125" style="15" customWidth="1"/>
    <col min="11257" max="11257" width="18.6640625" style="15" customWidth="1"/>
    <col min="11258" max="11258" width="14.6640625" style="15" customWidth="1"/>
    <col min="11259" max="11259" width="1.33203125" style="15" customWidth="1"/>
    <col min="11260" max="11260" width="8" style="15" customWidth="1"/>
    <col min="11261" max="11261" width="14.6640625" style="15" customWidth="1"/>
    <col min="11262" max="11262" width="6.6640625" style="15" customWidth="1"/>
    <col min="11263" max="11263" width="1.33203125" style="15" customWidth="1"/>
    <col min="11264" max="11265" width="14.6640625" style="15" customWidth="1"/>
    <col min="11266" max="11266" width="9.33203125" style="15" customWidth="1"/>
    <col min="11267" max="11267" width="5.33203125" style="15" customWidth="1"/>
    <col min="11268" max="11268" width="8" style="15" customWidth="1"/>
    <col min="11269" max="11269" width="7.1640625" style="15" customWidth="1"/>
    <col min="11270" max="11270" width="4.83203125" style="15" customWidth="1"/>
    <col min="11271" max="11271" width="1.33203125" style="15" customWidth="1"/>
    <col min="11272" max="11272" width="2.6640625" style="15" customWidth="1"/>
    <col min="11273" max="11273" width="7.1640625" style="15" customWidth="1"/>
    <col min="11274" max="11274" width="3.1640625" style="15" customWidth="1"/>
    <col min="11275" max="11504" width="8" style="15"/>
    <col min="11505" max="11505" width="2.6640625" style="15" customWidth="1"/>
    <col min="11506" max="11506" width="1.33203125" style="15" customWidth="1"/>
    <col min="11507" max="11507" width="5.33203125" style="15" customWidth="1"/>
    <col min="11508" max="11508" width="1.33203125" style="15" customWidth="1"/>
    <col min="11509" max="11509" width="8" style="15" customWidth="1"/>
    <col min="11510" max="11510" width="9.5" style="15" customWidth="1"/>
    <col min="11511" max="11511" width="19.83203125" style="15" customWidth="1"/>
    <col min="11512" max="11512" width="1.33203125" style="15" customWidth="1"/>
    <col min="11513" max="11513" width="18.6640625" style="15" customWidth="1"/>
    <col min="11514" max="11514" width="14.6640625" style="15" customWidth="1"/>
    <col min="11515" max="11515" width="1.33203125" style="15" customWidth="1"/>
    <col min="11516" max="11516" width="8" style="15" customWidth="1"/>
    <col min="11517" max="11517" width="14.6640625" style="15" customWidth="1"/>
    <col min="11518" max="11518" width="6.6640625" style="15" customWidth="1"/>
    <col min="11519" max="11519" width="1.33203125" style="15" customWidth="1"/>
    <col min="11520" max="11521" width="14.6640625" style="15" customWidth="1"/>
    <col min="11522" max="11522" width="9.33203125" style="15" customWidth="1"/>
    <col min="11523" max="11523" width="5.33203125" style="15" customWidth="1"/>
    <col min="11524" max="11524" width="8" style="15" customWidth="1"/>
    <col min="11525" max="11525" width="7.1640625" style="15" customWidth="1"/>
    <col min="11526" max="11526" width="4.83203125" style="15" customWidth="1"/>
    <col min="11527" max="11527" width="1.33203125" style="15" customWidth="1"/>
    <col min="11528" max="11528" width="2.6640625" style="15" customWidth="1"/>
    <col min="11529" max="11529" width="7.1640625" style="15" customWidth="1"/>
    <col min="11530" max="11530" width="3.1640625" style="15" customWidth="1"/>
    <col min="11531" max="11760" width="8" style="15"/>
    <col min="11761" max="11761" width="2.6640625" style="15" customWidth="1"/>
    <col min="11762" max="11762" width="1.33203125" style="15" customWidth="1"/>
    <col min="11763" max="11763" width="5.33203125" style="15" customWidth="1"/>
    <col min="11764" max="11764" width="1.33203125" style="15" customWidth="1"/>
    <col min="11765" max="11765" width="8" style="15" customWidth="1"/>
    <col min="11766" max="11766" width="9.5" style="15" customWidth="1"/>
    <col min="11767" max="11767" width="19.83203125" style="15" customWidth="1"/>
    <col min="11768" max="11768" width="1.33203125" style="15" customWidth="1"/>
    <col min="11769" max="11769" width="18.6640625" style="15" customWidth="1"/>
    <col min="11770" max="11770" width="14.6640625" style="15" customWidth="1"/>
    <col min="11771" max="11771" width="1.33203125" style="15" customWidth="1"/>
    <col min="11772" max="11772" width="8" style="15" customWidth="1"/>
    <col min="11773" max="11773" width="14.6640625" style="15" customWidth="1"/>
    <col min="11774" max="11774" width="6.6640625" style="15" customWidth="1"/>
    <col min="11775" max="11775" width="1.33203125" style="15" customWidth="1"/>
    <col min="11776" max="11777" width="14.6640625" style="15" customWidth="1"/>
    <col min="11778" max="11778" width="9.33203125" style="15" customWidth="1"/>
    <col min="11779" max="11779" width="5.33203125" style="15" customWidth="1"/>
    <col min="11780" max="11780" width="8" style="15" customWidth="1"/>
    <col min="11781" max="11781" width="7.1640625" style="15" customWidth="1"/>
    <col min="11782" max="11782" width="4.83203125" style="15" customWidth="1"/>
    <col min="11783" max="11783" width="1.33203125" style="15" customWidth="1"/>
    <col min="11784" max="11784" width="2.6640625" style="15" customWidth="1"/>
    <col min="11785" max="11785" width="7.1640625" style="15" customWidth="1"/>
    <col min="11786" max="11786" width="3.1640625" style="15" customWidth="1"/>
    <col min="11787" max="12016" width="8" style="15"/>
    <col min="12017" max="12017" width="2.6640625" style="15" customWidth="1"/>
    <col min="12018" max="12018" width="1.33203125" style="15" customWidth="1"/>
    <col min="12019" max="12019" width="5.33203125" style="15" customWidth="1"/>
    <col min="12020" max="12020" width="1.33203125" style="15" customWidth="1"/>
    <col min="12021" max="12021" width="8" style="15" customWidth="1"/>
    <col min="12022" max="12022" width="9.5" style="15" customWidth="1"/>
    <col min="12023" max="12023" width="19.83203125" style="15" customWidth="1"/>
    <col min="12024" max="12024" width="1.33203125" style="15" customWidth="1"/>
    <col min="12025" max="12025" width="18.6640625" style="15" customWidth="1"/>
    <col min="12026" max="12026" width="14.6640625" style="15" customWidth="1"/>
    <col min="12027" max="12027" width="1.33203125" style="15" customWidth="1"/>
    <col min="12028" max="12028" width="8" style="15" customWidth="1"/>
    <col min="12029" max="12029" width="14.6640625" style="15" customWidth="1"/>
    <col min="12030" max="12030" width="6.6640625" style="15" customWidth="1"/>
    <col min="12031" max="12031" width="1.33203125" style="15" customWidth="1"/>
    <col min="12032" max="12033" width="14.6640625" style="15" customWidth="1"/>
    <col min="12034" max="12034" width="9.33203125" style="15" customWidth="1"/>
    <col min="12035" max="12035" width="5.33203125" style="15" customWidth="1"/>
    <col min="12036" max="12036" width="8" style="15" customWidth="1"/>
    <col min="12037" max="12037" width="7.1640625" style="15" customWidth="1"/>
    <col min="12038" max="12038" width="4.83203125" style="15" customWidth="1"/>
    <col min="12039" max="12039" width="1.33203125" style="15" customWidth="1"/>
    <col min="12040" max="12040" width="2.6640625" style="15" customWidth="1"/>
    <col min="12041" max="12041" width="7.1640625" style="15" customWidth="1"/>
    <col min="12042" max="12042" width="3.1640625" style="15" customWidth="1"/>
    <col min="12043" max="12272" width="8" style="15"/>
    <col min="12273" max="12273" width="2.6640625" style="15" customWidth="1"/>
    <col min="12274" max="12274" width="1.33203125" style="15" customWidth="1"/>
    <col min="12275" max="12275" width="5.33203125" style="15" customWidth="1"/>
    <col min="12276" max="12276" width="1.33203125" style="15" customWidth="1"/>
    <col min="12277" max="12277" width="8" style="15" customWidth="1"/>
    <col min="12278" max="12278" width="9.5" style="15" customWidth="1"/>
    <col min="12279" max="12279" width="19.83203125" style="15" customWidth="1"/>
    <col min="12280" max="12280" width="1.33203125" style="15" customWidth="1"/>
    <col min="12281" max="12281" width="18.6640625" style="15" customWidth="1"/>
    <col min="12282" max="12282" width="14.6640625" style="15" customWidth="1"/>
    <col min="12283" max="12283" width="1.33203125" style="15" customWidth="1"/>
    <col min="12284" max="12284" width="8" style="15" customWidth="1"/>
    <col min="12285" max="12285" width="14.6640625" style="15" customWidth="1"/>
    <col min="12286" max="12286" width="6.6640625" style="15" customWidth="1"/>
    <col min="12287" max="12287" width="1.33203125" style="15" customWidth="1"/>
    <col min="12288" max="12289" width="14.6640625" style="15" customWidth="1"/>
    <col min="12290" max="12290" width="9.33203125" style="15" customWidth="1"/>
    <col min="12291" max="12291" width="5.33203125" style="15" customWidth="1"/>
    <col min="12292" max="12292" width="8" style="15" customWidth="1"/>
    <col min="12293" max="12293" width="7.1640625" style="15" customWidth="1"/>
    <col min="12294" max="12294" width="4.83203125" style="15" customWidth="1"/>
    <col min="12295" max="12295" width="1.33203125" style="15" customWidth="1"/>
    <col min="12296" max="12296" width="2.6640625" style="15" customWidth="1"/>
    <col min="12297" max="12297" width="7.1640625" style="15" customWidth="1"/>
    <col min="12298" max="12298" width="3.1640625" style="15" customWidth="1"/>
    <col min="12299" max="12528" width="8" style="15"/>
    <col min="12529" max="12529" width="2.6640625" style="15" customWidth="1"/>
    <col min="12530" max="12530" width="1.33203125" style="15" customWidth="1"/>
    <col min="12531" max="12531" width="5.33203125" style="15" customWidth="1"/>
    <col min="12532" max="12532" width="1.33203125" style="15" customWidth="1"/>
    <col min="12533" max="12533" width="8" style="15" customWidth="1"/>
    <col min="12534" max="12534" width="9.5" style="15" customWidth="1"/>
    <col min="12535" max="12535" width="19.83203125" style="15" customWidth="1"/>
    <col min="12536" max="12536" width="1.33203125" style="15" customWidth="1"/>
    <col min="12537" max="12537" width="18.6640625" style="15" customWidth="1"/>
    <col min="12538" max="12538" width="14.6640625" style="15" customWidth="1"/>
    <col min="12539" max="12539" width="1.33203125" style="15" customWidth="1"/>
    <col min="12540" max="12540" width="8" style="15" customWidth="1"/>
    <col min="12541" max="12541" width="14.6640625" style="15" customWidth="1"/>
    <col min="12542" max="12542" width="6.6640625" style="15" customWidth="1"/>
    <col min="12543" max="12543" width="1.33203125" style="15" customWidth="1"/>
    <col min="12544" max="12545" width="14.6640625" style="15" customWidth="1"/>
    <col min="12546" max="12546" width="9.33203125" style="15" customWidth="1"/>
    <col min="12547" max="12547" width="5.33203125" style="15" customWidth="1"/>
    <col min="12548" max="12548" width="8" style="15" customWidth="1"/>
    <col min="12549" max="12549" width="7.1640625" style="15" customWidth="1"/>
    <col min="12550" max="12550" width="4.83203125" style="15" customWidth="1"/>
    <col min="12551" max="12551" width="1.33203125" style="15" customWidth="1"/>
    <col min="12552" max="12552" width="2.6640625" style="15" customWidth="1"/>
    <col min="12553" max="12553" width="7.1640625" style="15" customWidth="1"/>
    <col min="12554" max="12554" width="3.1640625" style="15" customWidth="1"/>
    <col min="12555" max="12784" width="8" style="15"/>
    <col min="12785" max="12785" width="2.6640625" style="15" customWidth="1"/>
    <col min="12786" max="12786" width="1.33203125" style="15" customWidth="1"/>
    <col min="12787" max="12787" width="5.33203125" style="15" customWidth="1"/>
    <col min="12788" max="12788" width="1.33203125" style="15" customWidth="1"/>
    <col min="12789" max="12789" width="8" style="15" customWidth="1"/>
    <col min="12790" max="12790" width="9.5" style="15" customWidth="1"/>
    <col min="12791" max="12791" width="19.83203125" style="15" customWidth="1"/>
    <col min="12792" max="12792" width="1.33203125" style="15" customWidth="1"/>
    <col min="12793" max="12793" width="18.6640625" style="15" customWidth="1"/>
    <col min="12794" max="12794" width="14.6640625" style="15" customWidth="1"/>
    <col min="12795" max="12795" width="1.33203125" style="15" customWidth="1"/>
    <col min="12796" max="12796" width="8" style="15" customWidth="1"/>
    <col min="12797" max="12797" width="14.6640625" style="15" customWidth="1"/>
    <col min="12798" max="12798" width="6.6640625" style="15" customWidth="1"/>
    <col min="12799" max="12799" width="1.33203125" style="15" customWidth="1"/>
    <col min="12800" max="12801" width="14.6640625" style="15" customWidth="1"/>
    <col min="12802" max="12802" width="9.33203125" style="15" customWidth="1"/>
    <col min="12803" max="12803" width="5.33203125" style="15" customWidth="1"/>
    <col min="12804" max="12804" width="8" style="15" customWidth="1"/>
    <col min="12805" max="12805" width="7.1640625" style="15" customWidth="1"/>
    <col min="12806" max="12806" width="4.83203125" style="15" customWidth="1"/>
    <col min="12807" max="12807" width="1.33203125" style="15" customWidth="1"/>
    <col min="12808" max="12808" width="2.6640625" style="15" customWidth="1"/>
    <col min="12809" max="12809" width="7.1640625" style="15" customWidth="1"/>
    <col min="12810" max="12810" width="3.1640625" style="15" customWidth="1"/>
    <col min="12811" max="13040" width="8" style="15"/>
    <col min="13041" max="13041" width="2.6640625" style="15" customWidth="1"/>
    <col min="13042" max="13042" width="1.33203125" style="15" customWidth="1"/>
    <col min="13043" max="13043" width="5.33203125" style="15" customWidth="1"/>
    <col min="13044" max="13044" width="1.33203125" style="15" customWidth="1"/>
    <col min="13045" max="13045" width="8" style="15" customWidth="1"/>
    <col min="13046" max="13046" width="9.5" style="15" customWidth="1"/>
    <col min="13047" max="13047" width="19.83203125" style="15" customWidth="1"/>
    <col min="13048" max="13048" width="1.33203125" style="15" customWidth="1"/>
    <col min="13049" max="13049" width="18.6640625" style="15" customWidth="1"/>
    <col min="13050" max="13050" width="14.6640625" style="15" customWidth="1"/>
    <col min="13051" max="13051" width="1.33203125" style="15" customWidth="1"/>
    <col min="13052" max="13052" width="8" style="15" customWidth="1"/>
    <col min="13053" max="13053" width="14.6640625" style="15" customWidth="1"/>
    <col min="13054" max="13054" width="6.6640625" style="15" customWidth="1"/>
    <col min="13055" max="13055" width="1.33203125" style="15" customWidth="1"/>
    <col min="13056" max="13057" width="14.6640625" style="15" customWidth="1"/>
    <col min="13058" max="13058" width="9.33203125" style="15" customWidth="1"/>
    <col min="13059" max="13059" width="5.33203125" style="15" customWidth="1"/>
    <col min="13060" max="13060" width="8" style="15" customWidth="1"/>
    <col min="13061" max="13061" width="7.1640625" style="15" customWidth="1"/>
    <col min="13062" max="13062" width="4.83203125" style="15" customWidth="1"/>
    <col min="13063" max="13063" width="1.33203125" style="15" customWidth="1"/>
    <col min="13064" max="13064" width="2.6640625" style="15" customWidth="1"/>
    <col min="13065" max="13065" width="7.1640625" style="15" customWidth="1"/>
    <col min="13066" max="13066" width="3.1640625" style="15" customWidth="1"/>
    <col min="13067" max="13296" width="8" style="15"/>
    <col min="13297" max="13297" width="2.6640625" style="15" customWidth="1"/>
    <col min="13298" max="13298" width="1.33203125" style="15" customWidth="1"/>
    <col min="13299" max="13299" width="5.33203125" style="15" customWidth="1"/>
    <col min="13300" max="13300" width="1.33203125" style="15" customWidth="1"/>
    <col min="13301" max="13301" width="8" style="15" customWidth="1"/>
    <col min="13302" max="13302" width="9.5" style="15" customWidth="1"/>
    <col min="13303" max="13303" width="19.83203125" style="15" customWidth="1"/>
    <col min="13304" max="13304" width="1.33203125" style="15" customWidth="1"/>
    <col min="13305" max="13305" width="18.6640625" style="15" customWidth="1"/>
    <col min="13306" max="13306" width="14.6640625" style="15" customWidth="1"/>
    <col min="13307" max="13307" width="1.33203125" style="15" customWidth="1"/>
    <col min="13308" max="13308" width="8" style="15" customWidth="1"/>
    <col min="13309" max="13309" width="14.6640625" style="15" customWidth="1"/>
    <col min="13310" max="13310" width="6.6640625" style="15" customWidth="1"/>
    <col min="13311" max="13311" width="1.33203125" style="15" customWidth="1"/>
    <col min="13312" max="13313" width="14.6640625" style="15" customWidth="1"/>
    <col min="13314" max="13314" width="9.33203125" style="15" customWidth="1"/>
    <col min="13315" max="13315" width="5.33203125" style="15" customWidth="1"/>
    <col min="13316" max="13316" width="8" style="15" customWidth="1"/>
    <col min="13317" max="13317" width="7.1640625" style="15" customWidth="1"/>
    <col min="13318" max="13318" width="4.83203125" style="15" customWidth="1"/>
    <col min="13319" max="13319" width="1.33203125" style="15" customWidth="1"/>
    <col min="13320" max="13320" width="2.6640625" style="15" customWidth="1"/>
    <col min="13321" max="13321" width="7.1640625" style="15" customWidth="1"/>
    <col min="13322" max="13322" width="3.1640625" style="15" customWidth="1"/>
    <col min="13323" max="13552" width="8" style="15"/>
    <col min="13553" max="13553" width="2.6640625" style="15" customWidth="1"/>
    <col min="13554" max="13554" width="1.33203125" style="15" customWidth="1"/>
    <col min="13555" max="13555" width="5.33203125" style="15" customWidth="1"/>
    <col min="13556" max="13556" width="1.33203125" style="15" customWidth="1"/>
    <col min="13557" max="13557" width="8" style="15" customWidth="1"/>
    <col min="13558" max="13558" width="9.5" style="15" customWidth="1"/>
    <col min="13559" max="13559" width="19.83203125" style="15" customWidth="1"/>
    <col min="13560" max="13560" width="1.33203125" style="15" customWidth="1"/>
    <col min="13561" max="13561" width="18.6640625" style="15" customWidth="1"/>
    <col min="13562" max="13562" width="14.6640625" style="15" customWidth="1"/>
    <col min="13563" max="13563" width="1.33203125" style="15" customWidth="1"/>
    <col min="13564" max="13564" width="8" style="15" customWidth="1"/>
    <col min="13565" max="13565" width="14.6640625" style="15" customWidth="1"/>
    <col min="13566" max="13566" width="6.6640625" style="15" customWidth="1"/>
    <col min="13567" max="13567" width="1.33203125" style="15" customWidth="1"/>
    <col min="13568" max="13569" width="14.6640625" style="15" customWidth="1"/>
    <col min="13570" max="13570" width="9.33203125" style="15" customWidth="1"/>
    <col min="13571" max="13571" width="5.33203125" style="15" customWidth="1"/>
    <col min="13572" max="13572" width="8" style="15" customWidth="1"/>
    <col min="13573" max="13573" width="7.1640625" style="15" customWidth="1"/>
    <col min="13574" max="13574" width="4.83203125" style="15" customWidth="1"/>
    <col min="13575" max="13575" width="1.33203125" style="15" customWidth="1"/>
    <col min="13576" max="13576" width="2.6640625" style="15" customWidth="1"/>
    <col min="13577" max="13577" width="7.1640625" style="15" customWidth="1"/>
    <col min="13578" max="13578" width="3.1640625" style="15" customWidth="1"/>
    <col min="13579" max="13808" width="8" style="15"/>
    <col min="13809" max="13809" width="2.6640625" style="15" customWidth="1"/>
    <col min="13810" max="13810" width="1.33203125" style="15" customWidth="1"/>
    <col min="13811" max="13811" width="5.33203125" style="15" customWidth="1"/>
    <col min="13812" max="13812" width="1.33203125" style="15" customWidth="1"/>
    <col min="13813" max="13813" width="8" style="15" customWidth="1"/>
    <col min="13814" max="13814" width="9.5" style="15" customWidth="1"/>
    <col min="13815" max="13815" width="19.83203125" style="15" customWidth="1"/>
    <col min="13816" max="13816" width="1.33203125" style="15" customWidth="1"/>
    <col min="13817" max="13817" width="18.6640625" style="15" customWidth="1"/>
    <col min="13818" max="13818" width="14.6640625" style="15" customWidth="1"/>
    <col min="13819" max="13819" width="1.33203125" style="15" customWidth="1"/>
    <col min="13820" max="13820" width="8" style="15" customWidth="1"/>
    <col min="13821" max="13821" width="14.6640625" style="15" customWidth="1"/>
    <col min="13822" max="13822" width="6.6640625" style="15" customWidth="1"/>
    <col min="13823" max="13823" width="1.33203125" style="15" customWidth="1"/>
    <col min="13824" max="13825" width="14.6640625" style="15" customWidth="1"/>
    <col min="13826" max="13826" width="9.33203125" style="15" customWidth="1"/>
    <col min="13827" max="13827" width="5.33203125" style="15" customWidth="1"/>
    <col min="13828" max="13828" width="8" style="15" customWidth="1"/>
    <col min="13829" max="13829" width="7.1640625" style="15" customWidth="1"/>
    <col min="13830" max="13830" width="4.83203125" style="15" customWidth="1"/>
    <col min="13831" max="13831" width="1.33203125" style="15" customWidth="1"/>
    <col min="13832" max="13832" width="2.6640625" style="15" customWidth="1"/>
    <col min="13833" max="13833" width="7.1640625" style="15" customWidth="1"/>
    <col min="13834" max="13834" width="3.1640625" style="15" customWidth="1"/>
    <col min="13835" max="14064" width="8" style="15"/>
    <col min="14065" max="14065" width="2.6640625" style="15" customWidth="1"/>
    <col min="14066" max="14066" width="1.33203125" style="15" customWidth="1"/>
    <col min="14067" max="14067" width="5.33203125" style="15" customWidth="1"/>
    <col min="14068" max="14068" width="1.33203125" style="15" customWidth="1"/>
    <col min="14069" max="14069" width="8" style="15" customWidth="1"/>
    <col min="14070" max="14070" width="9.5" style="15" customWidth="1"/>
    <col min="14071" max="14071" width="19.83203125" style="15" customWidth="1"/>
    <col min="14072" max="14072" width="1.33203125" style="15" customWidth="1"/>
    <col min="14073" max="14073" width="18.6640625" style="15" customWidth="1"/>
    <col min="14074" max="14074" width="14.6640625" style="15" customWidth="1"/>
    <col min="14075" max="14075" width="1.33203125" style="15" customWidth="1"/>
    <col min="14076" max="14076" width="8" style="15" customWidth="1"/>
    <col min="14077" max="14077" width="14.6640625" style="15" customWidth="1"/>
    <col min="14078" max="14078" width="6.6640625" style="15" customWidth="1"/>
    <col min="14079" max="14079" width="1.33203125" style="15" customWidth="1"/>
    <col min="14080" max="14081" width="14.6640625" style="15" customWidth="1"/>
    <col min="14082" max="14082" width="9.33203125" style="15" customWidth="1"/>
    <col min="14083" max="14083" width="5.33203125" style="15" customWidth="1"/>
    <col min="14084" max="14084" width="8" style="15" customWidth="1"/>
    <col min="14085" max="14085" width="7.1640625" style="15" customWidth="1"/>
    <col min="14086" max="14086" width="4.83203125" style="15" customWidth="1"/>
    <col min="14087" max="14087" width="1.33203125" style="15" customWidth="1"/>
    <col min="14088" max="14088" width="2.6640625" style="15" customWidth="1"/>
    <col min="14089" max="14089" width="7.1640625" style="15" customWidth="1"/>
    <col min="14090" max="14090" width="3.1640625" style="15" customWidth="1"/>
    <col min="14091" max="14320" width="8" style="15"/>
    <col min="14321" max="14321" width="2.6640625" style="15" customWidth="1"/>
    <col min="14322" max="14322" width="1.33203125" style="15" customWidth="1"/>
    <col min="14323" max="14323" width="5.33203125" style="15" customWidth="1"/>
    <col min="14324" max="14324" width="1.33203125" style="15" customWidth="1"/>
    <col min="14325" max="14325" width="8" style="15" customWidth="1"/>
    <col min="14326" max="14326" width="9.5" style="15" customWidth="1"/>
    <col min="14327" max="14327" width="19.83203125" style="15" customWidth="1"/>
    <col min="14328" max="14328" width="1.33203125" style="15" customWidth="1"/>
    <col min="14329" max="14329" width="18.6640625" style="15" customWidth="1"/>
    <col min="14330" max="14330" width="14.6640625" style="15" customWidth="1"/>
    <col min="14331" max="14331" width="1.33203125" style="15" customWidth="1"/>
    <col min="14332" max="14332" width="8" style="15" customWidth="1"/>
    <col min="14333" max="14333" width="14.6640625" style="15" customWidth="1"/>
    <col min="14334" max="14334" width="6.6640625" style="15" customWidth="1"/>
    <col min="14335" max="14335" width="1.33203125" style="15" customWidth="1"/>
    <col min="14336" max="14337" width="14.6640625" style="15" customWidth="1"/>
    <col min="14338" max="14338" width="9.33203125" style="15" customWidth="1"/>
    <col min="14339" max="14339" width="5.33203125" style="15" customWidth="1"/>
    <col min="14340" max="14340" width="8" style="15" customWidth="1"/>
    <col min="14341" max="14341" width="7.1640625" style="15" customWidth="1"/>
    <col min="14342" max="14342" width="4.83203125" style="15" customWidth="1"/>
    <col min="14343" max="14343" width="1.33203125" style="15" customWidth="1"/>
    <col min="14344" max="14344" width="2.6640625" style="15" customWidth="1"/>
    <col min="14345" max="14345" width="7.1640625" style="15" customWidth="1"/>
    <col min="14346" max="14346" width="3.1640625" style="15" customWidth="1"/>
    <col min="14347" max="14576" width="8" style="15"/>
    <col min="14577" max="14577" width="2.6640625" style="15" customWidth="1"/>
    <col min="14578" max="14578" width="1.33203125" style="15" customWidth="1"/>
    <col min="14579" max="14579" width="5.33203125" style="15" customWidth="1"/>
    <col min="14580" max="14580" width="1.33203125" style="15" customWidth="1"/>
    <col min="14581" max="14581" width="8" style="15" customWidth="1"/>
    <col min="14582" max="14582" width="9.5" style="15" customWidth="1"/>
    <col min="14583" max="14583" width="19.83203125" style="15" customWidth="1"/>
    <col min="14584" max="14584" width="1.33203125" style="15" customWidth="1"/>
    <col min="14585" max="14585" width="18.6640625" style="15" customWidth="1"/>
    <col min="14586" max="14586" width="14.6640625" style="15" customWidth="1"/>
    <col min="14587" max="14587" width="1.33203125" style="15" customWidth="1"/>
    <col min="14588" max="14588" width="8" style="15" customWidth="1"/>
    <col min="14589" max="14589" width="14.6640625" style="15" customWidth="1"/>
    <col min="14590" max="14590" width="6.6640625" style="15" customWidth="1"/>
    <col min="14591" max="14591" width="1.33203125" style="15" customWidth="1"/>
    <col min="14592" max="14593" width="14.6640625" style="15" customWidth="1"/>
    <col min="14594" max="14594" width="9.33203125" style="15" customWidth="1"/>
    <col min="14595" max="14595" width="5.33203125" style="15" customWidth="1"/>
    <col min="14596" max="14596" width="8" style="15" customWidth="1"/>
    <col min="14597" max="14597" width="7.1640625" style="15" customWidth="1"/>
    <col min="14598" max="14598" width="4.83203125" style="15" customWidth="1"/>
    <col min="14599" max="14599" width="1.33203125" style="15" customWidth="1"/>
    <col min="14600" max="14600" width="2.6640625" style="15" customWidth="1"/>
    <col min="14601" max="14601" width="7.1640625" style="15" customWidth="1"/>
    <col min="14602" max="14602" width="3.1640625" style="15" customWidth="1"/>
    <col min="14603" max="14832" width="8" style="15"/>
    <col min="14833" max="14833" width="2.6640625" style="15" customWidth="1"/>
    <col min="14834" max="14834" width="1.33203125" style="15" customWidth="1"/>
    <col min="14835" max="14835" width="5.33203125" style="15" customWidth="1"/>
    <col min="14836" max="14836" width="1.33203125" style="15" customWidth="1"/>
    <col min="14837" max="14837" width="8" style="15" customWidth="1"/>
    <col min="14838" max="14838" width="9.5" style="15" customWidth="1"/>
    <col min="14839" max="14839" width="19.83203125" style="15" customWidth="1"/>
    <col min="14840" max="14840" width="1.33203125" style="15" customWidth="1"/>
    <col min="14841" max="14841" width="18.6640625" style="15" customWidth="1"/>
    <col min="14842" max="14842" width="14.6640625" style="15" customWidth="1"/>
    <col min="14843" max="14843" width="1.33203125" style="15" customWidth="1"/>
    <col min="14844" max="14844" width="8" style="15" customWidth="1"/>
    <col min="14845" max="14845" width="14.6640625" style="15" customWidth="1"/>
    <col min="14846" max="14846" width="6.6640625" style="15" customWidth="1"/>
    <col min="14847" max="14847" width="1.33203125" style="15" customWidth="1"/>
    <col min="14848" max="14849" width="14.6640625" style="15" customWidth="1"/>
    <col min="14850" max="14850" width="9.33203125" style="15" customWidth="1"/>
    <col min="14851" max="14851" width="5.33203125" style="15" customWidth="1"/>
    <col min="14852" max="14852" width="8" style="15" customWidth="1"/>
    <col min="14853" max="14853" width="7.1640625" style="15" customWidth="1"/>
    <col min="14854" max="14854" width="4.83203125" style="15" customWidth="1"/>
    <col min="14855" max="14855" width="1.33203125" style="15" customWidth="1"/>
    <col min="14856" max="14856" width="2.6640625" style="15" customWidth="1"/>
    <col min="14857" max="14857" width="7.1640625" style="15" customWidth="1"/>
    <col min="14858" max="14858" width="3.1640625" style="15" customWidth="1"/>
    <col min="14859" max="15088" width="8" style="15"/>
    <col min="15089" max="15089" width="2.6640625" style="15" customWidth="1"/>
    <col min="15090" max="15090" width="1.33203125" style="15" customWidth="1"/>
    <col min="15091" max="15091" width="5.33203125" style="15" customWidth="1"/>
    <col min="15092" max="15092" width="1.33203125" style="15" customWidth="1"/>
    <col min="15093" max="15093" width="8" style="15" customWidth="1"/>
    <col min="15094" max="15094" width="9.5" style="15" customWidth="1"/>
    <col min="15095" max="15095" width="19.83203125" style="15" customWidth="1"/>
    <col min="15096" max="15096" width="1.33203125" style="15" customWidth="1"/>
    <col min="15097" max="15097" width="18.6640625" style="15" customWidth="1"/>
    <col min="15098" max="15098" width="14.6640625" style="15" customWidth="1"/>
    <col min="15099" max="15099" width="1.33203125" style="15" customWidth="1"/>
    <col min="15100" max="15100" width="8" style="15" customWidth="1"/>
    <col min="15101" max="15101" width="14.6640625" style="15" customWidth="1"/>
    <col min="15102" max="15102" width="6.6640625" style="15" customWidth="1"/>
    <col min="15103" max="15103" width="1.33203125" style="15" customWidth="1"/>
    <col min="15104" max="15105" width="14.6640625" style="15" customWidth="1"/>
    <col min="15106" max="15106" width="9.33203125" style="15" customWidth="1"/>
    <col min="15107" max="15107" width="5.33203125" style="15" customWidth="1"/>
    <col min="15108" max="15108" width="8" style="15" customWidth="1"/>
    <col min="15109" max="15109" width="7.1640625" style="15" customWidth="1"/>
    <col min="15110" max="15110" width="4.83203125" style="15" customWidth="1"/>
    <col min="15111" max="15111" width="1.33203125" style="15" customWidth="1"/>
    <col min="15112" max="15112" width="2.6640625" style="15" customWidth="1"/>
    <col min="15113" max="15113" width="7.1640625" style="15" customWidth="1"/>
    <col min="15114" max="15114" width="3.1640625" style="15" customWidth="1"/>
    <col min="15115" max="15344" width="8" style="15"/>
    <col min="15345" max="15345" width="2.6640625" style="15" customWidth="1"/>
    <col min="15346" max="15346" width="1.33203125" style="15" customWidth="1"/>
    <col min="15347" max="15347" width="5.33203125" style="15" customWidth="1"/>
    <col min="15348" max="15348" width="1.33203125" style="15" customWidth="1"/>
    <col min="15349" max="15349" width="8" style="15" customWidth="1"/>
    <col min="15350" max="15350" width="9.5" style="15" customWidth="1"/>
    <col min="15351" max="15351" width="19.83203125" style="15" customWidth="1"/>
    <col min="15352" max="15352" width="1.33203125" style="15" customWidth="1"/>
    <col min="15353" max="15353" width="18.6640625" style="15" customWidth="1"/>
    <col min="15354" max="15354" width="14.6640625" style="15" customWidth="1"/>
    <col min="15355" max="15355" width="1.33203125" style="15" customWidth="1"/>
    <col min="15356" max="15356" width="8" style="15" customWidth="1"/>
    <col min="15357" max="15357" width="14.6640625" style="15" customWidth="1"/>
    <col min="15358" max="15358" width="6.6640625" style="15" customWidth="1"/>
    <col min="15359" max="15359" width="1.33203125" style="15" customWidth="1"/>
    <col min="15360" max="15361" width="14.6640625" style="15" customWidth="1"/>
    <col min="15362" max="15362" width="9.33203125" style="15" customWidth="1"/>
    <col min="15363" max="15363" width="5.33203125" style="15" customWidth="1"/>
    <col min="15364" max="15364" width="8" style="15" customWidth="1"/>
    <col min="15365" max="15365" width="7.1640625" style="15" customWidth="1"/>
    <col min="15366" max="15366" width="4.83203125" style="15" customWidth="1"/>
    <col min="15367" max="15367" width="1.33203125" style="15" customWidth="1"/>
    <col min="15368" max="15368" width="2.6640625" style="15" customWidth="1"/>
    <col min="15369" max="15369" width="7.1640625" style="15" customWidth="1"/>
    <col min="15370" max="15370" width="3.1640625" style="15" customWidth="1"/>
    <col min="15371" max="15600" width="8" style="15"/>
    <col min="15601" max="15601" width="2.6640625" style="15" customWidth="1"/>
    <col min="15602" max="15602" width="1.33203125" style="15" customWidth="1"/>
    <col min="15603" max="15603" width="5.33203125" style="15" customWidth="1"/>
    <col min="15604" max="15604" width="1.33203125" style="15" customWidth="1"/>
    <col min="15605" max="15605" width="8" style="15" customWidth="1"/>
    <col min="15606" max="15606" width="9.5" style="15" customWidth="1"/>
    <col min="15607" max="15607" width="19.83203125" style="15" customWidth="1"/>
    <col min="15608" max="15608" width="1.33203125" style="15" customWidth="1"/>
    <col min="15609" max="15609" width="18.6640625" style="15" customWidth="1"/>
    <col min="15610" max="15610" width="14.6640625" style="15" customWidth="1"/>
    <col min="15611" max="15611" width="1.33203125" style="15" customWidth="1"/>
    <col min="15612" max="15612" width="8" style="15" customWidth="1"/>
    <col min="15613" max="15613" width="14.6640625" style="15" customWidth="1"/>
    <col min="15614" max="15614" width="6.6640625" style="15" customWidth="1"/>
    <col min="15615" max="15615" width="1.33203125" style="15" customWidth="1"/>
    <col min="15616" max="15617" width="14.6640625" style="15" customWidth="1"/>
    <col min="15618" max="15618" width="9.33203125" style="15" customWidth="1"/>
    <col min="15619" max="15619" width="5.33203125" style="15" customWidth="1"/>
    <col min="15620" max="15620" width="8" style="15" customWidth="1"/>
    <col min="15621" max="15621" width="7.1640625" style="15" customWidth="1"/>
    <col min="15622" max="15622" width="4.83203125" style="15" customWidth="1"/>
    <col min="15623" max="15623" width="1.33203125" style="15" customWidth="1"/>
    <col min="15624" max="15624" width="2.6640625" style="15" customWidth="1"/>
    <col min="15625" max="15625" width="7.1640625" style="15" customWidth="1"/>
    <col min="15626" max="15626" width="3.1640625" style="15" customWidth="1"/>
    <col min="15627" max="15856" width="8" style="15"/>
    <col min="15857" max="15857" width="2.6640625" style="15" customWidth="1"/>
    <col min="15858" max="15858" width="1.33203125" style="15" customWidth="1"/>
    <col min="15859" max="15859" width="5.33203125" style="15" customWidth="1"/>
    <col min="15860" max="15860" width="1.33203125" style="15" customWidth="1"/>
    <col min="15861" max="15861" width="8" style="15" customWidth="1"/>
    <col min="15862" max="15862" width="9.5" style="15" customWidth="1"/>
    <col min="15863" max="15863" width="19.83203125" style="15" customWidth="1"/>
    <col min="15864" max="15864" width="1.33203125" style="15" customWidth="1"/>
    <col min="15865" max="15865" width="18.6640625" style="15" customWidth="1"/>
    <col min="15866" max="15866" width="14.6640625" style="15" customWidth="1"/>
    <col min="15867" max="15867" width="1.33203125" style="15" customWidth="1"/>
    <col min="15868" max="15868" width="8" style="15" customWidth="1"/>
    <col min="15869" max="15869" width="14.6640625" style="15" customWidth="1"/>
    <col min="15870" max="15870" width="6.6640625" style="15" customWidth="1"/>
    <col min="15871" max="15871" width="1.33203125" style="15" customWidth="1"/>
    <col min="15872" max="15873" width="14.6640625" style="15" customWidth="1"/>
    <col min="15874" max="15874" width="9.33203125" style="15" customWidth="1"/>
    <col min="15875" max="15875" width="5.33203125" style="15" customWidth="1"/>
    <col min="15876" max="15876" width="8" style="15" customWidth="1"/>
    <col min="15877" max="15877" width="7.1640625" style="15" customWidth="1"/>
    <col min="15878" max="15878" width="4.83203125" style="15" customWidth="1"/>
    <col min="15879" max="15879" width="1.33203125" style="15" customWidth="1"/>
    <col min="15880" max="15880" width="2.6640625" style="15" customWidth="1"/>
    <col min="15881" max="15881" width="7.1640625" style="15" customWidth="1"/>
    <col min="15882" max="15882" width="3.1640625" style="15" customWidth="1"/>
    <col min="15883" max="16112" width="8" style="15"/>
    <col min="16113" max="16113" width="2.6640625" style="15" customWidth="1"/>
    <col min="16114" max="16114" width="1.33203125" style="15" customWidth="1"/>
    <col min="16115" max="16115" width="5.33203125" style="15" customWidth="1"/>
    <col min="16116" max="16116" width="1.33203125" style="15" customWidth="1"/>
    <col min="16117" max="16117" width="8" style="15" customWidth="1"/>
    <col min="16118" max="16118" width="9.5" style="15" customWidth="1"/>
    <col min="16119" max="16119" width="19.83203125" style="15" customWidth="1"/>
    <col min="16120" max="16120" width="1.33203125" style="15" customWidth="1"/>
    <col min="16121" max="16121" width="18.6640625" style="15" customWidth="1"/>
    <col min="16122" max="16122" width="14.6640625" style="15" customWidth="1"/>
    <col min="16123" max="16123" width="1.33203125" style="15" customWidth="1"/>
    <col min="16124" max="16124" width="8" style="15" customWidth="1"/>
    <col min="16125" max="16125" width="14.6640625" style="15" customWidth="1"/>
    <col min="16126" max="16126" width="6.6640625" style="15" customWidth="1"/>
    <col min="16127" max="16127" width="1.33203125" style="15" customWidth="1"/>
    <col min="16128" max="16129" width="14.6640625" style="15" customWidth="1"/>
    <col min="16130" max="16130" width="9.33203125" style="15" customWidth="1"/>
    <col min="16131" max="16131" width="5.33203125" style="15" customWidth="1"/>
    <col min="16132" max="16132" width="8" style="15" customWidth="1"/>
    <col min="16133" max="16133" width="7.1640625" style="15" customWidth="1"/>
    <col min="16134" max="16134" width="4.83203125" style="15" customWidth="1"/>
    <col min="16135" max="16135" width="1.33203125" style="15" customWidth="1"/>
    <col min="16136" max="16136" width="2.6640625" style="15" customWidth="1"/>
    <col min="16137" max="16137" width="7.1640625" style="15" customWidth="1"/>
    <col min="16138" max="16138" width="3.1640625" style="15" customWidth="1"/>
    <col min="16139" max="16384" width="8" style="15"/>
  </cols>
  <sheetData>
    <row r="1" spans="1:11" ht="12.75" customHeight="1"/>
    <row r="3" spans="1:11">
      <c r="A3" s="537"/>
      <c r="B3" s="537"/>
      <c r="C3" s="537"/>
      <c r="D3" s="537"/>
      <c r="E3" s="537"/>
      <c r="F3" s="537"/>
      <c r="G3" s="537"/>
      <c r="H3" s="537"/>
      <c r="I3" s="537"/>
      <c r="J3" s="537"/>
      <c r="K3" s="537"/>
    </row>
    <row r="4" spans="1:11">
      <c r="A4" s="537"/>
      <c r="B4" s="537"/>
      <c r="C4" s="537"/>
      <c r="D4" s="537"/>
      <c r="E4" s="537"/>
      <c r="F4" s="537"/>
      <c r="G4" s="537"/>
      <c r="H4" s="537"/>
      <c r="I4" s="537"/>
      <c r="J4" s="537"/>
      <c r="K4" s="537"/>
    </row>
    <row r="5" spans="1:11" ht="28.5" customHeight="1">
      <c r="A5" s="541"/>
      <c r="B5" s="541"/>
      <c r="C5" s="541"/>
      <c r="D5" s="541"/>
      <c r="E5" s="541"/>
      <c r="F5" s="541"/>
      <c r="G5" s="541"/>
      <c r="H5" s="541"/>
      <c r="I5" s="541"/>
      <c r="J5" s="541"/>
      <c r="K5" s="541"/>
    </row>
    <row r="6" spans="1:11" ht="20.25" customHeight="1">
      <c r="A6" s="540"/>
      <c r="B6" s="540"/>
      <c r="C6" s="540"/>
      <c r="D6" s="540"/>
      <c r="E6" s="540"/>
      <c r="F6" s="540"/>
      <c r="G6" s="540"/>
      <c r="H6" s="540"/>
      <c r="I6" s="540"/>
      <c r="J6" s="540"/>
      <c r="K6" s="540"/>
    </row>
    <row r="7" spans="1:11" ht="27" customHeight="1">
      <c r="A7" s="402" t="s">
        <v>47</v>
      </c>
      <c r="B7" s="402"/>
      <c r="C7" s="402"/>
      <c r="D7" s="402"/>
      <c r="E7" s="402"/>
      <c r="F7" s="402"/>
      <c r="G7" s="402"/>
      <c r="H7" s="402"/>
      <c r="I7" s="402"/>
      <c r="J7" s="402"/>
      <c r="K7" s="402"/>
    </row>
    <row r="8" spans="1:11" ht="22.5" customHeight="1">
      <c r="A8" s="539" t="s">
        <v>199</v>
      </c>
      <c r="B8" s="539"/>
      <c r="C8" s="539"/>
      <c r="D8" s="539"/>
      <c r="E8" s="539"/>
      <c r="F8" s="539"/>
      <c r="G8" s="539"/>
      <c r="H8" s="539"/>
      <c r="I8" s="539"/>
      <c r="J8" s="539"/>
      <c r="K8" s="539"/>
    </row>
    <row r="9" spans="1:11" ht="15">
      <c r="A9" s="539" t="s">
        <v>659</v>
      </c>
      <c r="B9" s="539"/>
      <c r="C9" s="539"/>
      <c r="D9" s="539"/>
      <c r="E9" s="539"/>
      <c r="F9" s="539"/>
      <c r="G9" s="539"/>
      <c r="H9" s="539"/>
      <c r="I9" s="539"/>
      <c r="J9" s="539"/>
      <c r="K9" s="539"/>
    </row>
    <row r="10" spans="1:11" ht="14.25" customHeight="1">
      <c r="A10" s="61"/>
      <c r="B10" s="61"/>
      <c r="C10" s="61"/>
      <c r="D10" s="61"/>
      <c r="E10" s="47"/>
      <c r="F10" s="61"/>
      <c r="G10" s="61"/>
      <c r="H10" s="61"/>
      <c r="I10" s="61"/>
      <c r="J10" s="61"/>
      <c r="K10" s="61"/>
    </row>
    <row r="11" spans="1:11" ht="12.75" customHeight="1">
      <c r="I11" s="542" t="s">
        <v>600</v>
      </c>
      <c r="J11" s="542"/>
      <c r="K11" s="542"/>
    </row>
    <row r="12" spans="1:11">
      <c r="I12" s="542"/>
      <c r="J12" s="542"/>
      <c r="K12" s="542"/>
    </row>
    <row r="13" spans="1:11" ht="24" customHeight="1">
      <c r="H13" s="46"/>
      <c r="I13" s="543" t="s">
        <v>601</v>
      </c>
      <c r="J13" s="543"/>
      <c r="K13" s="543"/>
    </row>
    <row r="14" spans="1:11">
      <c r="A14" s="544" t="s">
        <v>254</v>
      </c>
      <c r="B14" s="544"/>
      <c r="C14" s="544"/>
      <c r="D14" s="544"/>
      <c r="E14" s="544"/>
      <c r="F14" s="544"/>
      <c r="G14" s="544"/>
      <c r="H14" s="544"/>
      <c r="I14" s="544"/>
      <c r="J14" s="544"/>
      <c r="K14" s="544"/>
    </row>
    <row r="15" spans="1:11">
      <c r="A15" s="48"/>
      <c r="B15" s="48"/>
      <c r="C15" s="48"/>
      <c r="D15" s="48"/>
      <c r="E15" s="45"/>
      <c r="F15" s="48"/>
      <c r="G15" s="48"/>
      <c r="H15" s="538" t="s">
        <v>72</v>
      </c>
      <c r="I15" s="538"/>
      <c r="J15" s="48"/>
      <c r="K15" s="48"/>
    </row>
    <row r="16" spans="1:11" s="62" customFormat="1" ht="39.75" customHeight="1">
      <c r="A16" s="63" t="s">
        <v>74</v>
      </c>
      <c r="B16" s="63" t="s">
        <v>202</v>
      </c>
      <c r="C16" s="63" t="s">
        <v>45</v>
      </c>
      <c r="D16" s="63" t="s">
        <v>73</v>
      </c>
      <c r="E16" s="64" t="s">
        <v>63</v>
      </c>
      <c r="F16" s="63" t="s">
        <v>200</v>
      </c>
      <c r="G16" s="63" t="s">
        <v>201</v>
      </c>
      <c r="H16" s="63" t="s">
        <v>15</v>
      </c>
      <c r="I16" s="63" t="s">
        <v>16</v>
      </c>
      <c r="J16" s="63" t="s">
        <v>158</v>
      </c>
      <c r="K16" s="63" t="s">
        <v>69</v>
      </c>
    </row>
    <row r="17" spans="1:11" ht="24">
      <c r="A17" s="112">
        <v>12</v>
      </c>
      <c r="B17" s="100" t="s">
        <v>77</v>
      </c>
      <c r="C17" s="106" t="s">
        <v>273</v>
      </c>
      <c r="D17" s="106" t="s">
        <v>506</v>
      </c>
      <c r="E17" s="101" t="s">
        <v>155</v>
      </c>
      <c r="F17" s="106" t="s">
        <v>57</v>
      </c>
      <c r="G17" s="112">
        <v>23</v>
      </c>
      <c r="H17" s="112">
        <v>14</v>
      </c>
      <c r="I17" s="112">
        <v>9</v>
      </c>
      <c r="J17" s="112">
        <v>23</v>
      </c>
      <c r="K17" s="112">
        <v>0</v>
      </c>
    </row>
    <row r="18" spans="1:11">
      <c r="A18" s="243"/>
      <c r="B18" s="244" t="s">
        <v>160</v>
      </c>
      <c r="C18" s="245">
        <f>COUNTA(C17)</f>
        <v>1</v>
      </c>
      <c r="D18" s="246"/>
      <c r="E18" s="247"/>
      <c r="F18" s="246"/>
      <c r="G18" s="248">
        <f>SUM(G17)</f>
        <v>23</v>
      </c>
      <c r="H18" s="248">
        <f t="shared" ref="H18:K19" si="0">SUM(H17)</f>
        <v>14</v>
      </c>
      <c r="I18" s="248">
        <f t="shared" si="0"/>
        <v>9</v>
      </c>
      <c r="J18" s="248">
        <f t="shared" si="0"/>
        <v>23</v>
      </c>
      <c r="K18" s="248">
        <f t="shared" si="0"/>
        <v>0</v>
      </c>
    </row>
    <row r="19" spans="1:11">
      <c r="A19" s="237"/>
      <c r="B19" s="238" t="s">
        <v>159</v>
      </c>
      <c r="C19" s="239">
        <f>SUM(C18)</f>
        <v>1</v>
      </c>
      <c r="D19" s="240"/>
      <c r="E19" s="241"/>
      <c r="F19" s="240"/>
      <c r="G19" s="242">
        <f>SUM(G18)</f>
        <v>23</v>
      </c>
      <c r="H19" s="242">
        <f t="shared" si="0"/>
        <v>14</v>
      </c>
      <c r="I19" s="242">
        <f t="shared" si="0"/>
        <v>9</v>
      </c>
      <c r="J19" s="242">
        <f t="shared" si="0"/>
        <v>23</v>
      </c>
      <c r="K19" s="242">
        <f t="shared" si="0"/>
        <v>0</v>
      </c>
    </row>
    <row r="20" spans="1:11" ht="24">
      <c r="A20" s="112">
        <v>2</v>
      </c>
      <c r="B20" s="103" t="s">
        <v>330</v>
      </c>
      <c r="C20" s="106" t="s">
        <v>356</v>
      </c>
      <c r="D20" s="106" t="s">
        <v>507</v>
      </c>
      <c r="E20" s="101" t="s">
        <v>65</v>
      </c>
      <c r="F20" s="106" t="s">
        <v>56</v>
      </c>
      <c r="G20" s="112">
        <v>24</v>
      </c>
      <c r="H20" s="112">
        <v>19</v>
      </c>
      <c r="I20" s="112">
        <v>5</v>
      </c>
      <c r="J20" s="112">
        <v>23</v>
      </c>
      <c r="K20" s="112">
        <v>1</v>
      </c>
    </row>
    <row r="21" spans="1:11" ht="24">
      <c r="A21" s="112">
        <v>9</v>
      </c>
      <c r="B21" s="103" t="s">
        <v>33</v>
      </c>
      <c r="C21" s="106" t="s">
        <v>321</v>
      </c>
      <c r="D21" s="106" t="s">
        <v>508</v>
      </c>
      <c r="E21" s="101" t="s">
        <v>65</v>
      </c>
      <c r="F21" s="106" t="s">
        <v>56</v>
      </c>
      <c r="G21" s="112">
        <v>29</v>
      </c>
      <c r="H21" s="112">
        <v>18</v>
      </c>
      <c r="I21" s="112">
        <v>11</v>
      </c>
      <c r="J21" s="112">
        <v>28</v>
      </c>
      <c r="K21" s="112">
        <v>1</v>
      </c>
    </row>
    <row r="22" spans="1:11" ht="24">
      <c r="A22" s="112">
        <v>15</v>
      </c>
      <c r="B22" s="103" t="s">
        <v>235</v>
      </c>
      <c r="C22" s="106" t="s">
        <v>276</v>
      </c>
      <c r="D22" s="106" t="s">
        <v>509</v>
      </c>
      <c r="E22" s="101" t="s">
        <v>65</v>
      </c>
      <c r="F22" s="106" t="s">
        <v>56</v>
      </c>
      <c r="G22" s="112">
        <v>16</v>
      </c>
      <c r="H22" s="112">
        <v>13</v>
      </c>
      <c r="I22" s="112">
        <v>3</v>
      </c>
      <c r="J22" s="112">
        <v>15</v>
      </c>
      <c r="K22" s="112">
        <v>1</v>
      </c>
    </row>
    <row r="23" spans="1:11" ht="24">
      <c r="A23" s="112">
        <v>20</v>
      </c>
      <c r="B23" s="100" t="s">
        <v>156</v>
      </c>
      <c r="C23" s="106" t="s">
        <v>375</v>
      </c>
      <c r="D23" s="106" t="s">
        <v>510</v>
      </c>
      <c r="E23" s="101" t="s">
        <v>65</v>
      </c>
      <c r="F23" s="106" t="s">
        <v>56</v>
      </c>
      <c r="G23" s="112">
        <v>13</v>
      </c>
      <c r="H23" s="112">
        <v>11</v>
      </c>
      <c r="I23" s="112">
        <v>2</v>
      </c>
      <c r="J23" s="112">
        <v>12</v>
      </c>
      <c r="K23" s="112">
        <v>1</v>
      </c>
    </row>
    <row r="24" spans="1:11">
      <c r="A24" s="112">
        <v>36</v>
      </c>
      <c r="B24" s="100" t="s">
        <v>38</v>
      </c>
      <c r="C24" s="106" t="s">
        <v>511</v>
      </c>
      <c r="D24" s="106" t="s">
        <v>512</v>
      </c>
      <c r="E24" s="101" t="s">
        <v>65</v>
      </c>
      <c r="F24" s="106" t="s">
        <v>56</v>
      </c>
      <c r="G24" s="112">
        <v>12</v>
      </c>
      <c r="H24" s="112">
        <v>8</v>
      </c>
      <c r="I24" s="112">
        <v>4</v>
      </c>
      <c r="J24" s="112">
        <v>2</v>
      </c>
      <c r="K24" s="112">
        <v>10</v>
      </c>
    </row>
    <row r="25" spans="1:11">
      <c r="A25" s="112">
        <v>40</v>
      </c>
      <c r="B25" s="100" t="s">
        <v>157</v>
      </c>
      <c r="C25" s="106" t="s">
        <v>317</v>
      </c>
      <c r="D25" s="106" t="s">
        <v>513</v>
      </c>
      <c r="E25" s="101" t="s">
        <v>65</v>
      </c>
      <c r="F25" s="106" t="s">
        <v>56</v>
      </c>
      <c r="G25" s="112">
        <v>32</v>
      </c>
      <c r="H25" s="112">
        <v>25</v>
      </c>
      <c r="I25" s="112">
        <v>7</v>
      </c>
      <c r="J25" s="112">
        <v>19</v>
      </c>
      <c r="K25" s="112">
        <v>13</v>
      </c>
    </row>
    <row r="26" spans="1:11">
      <c r="A26" s="112">
        <v>43</v>
      </c>
      <c r="B26" s="100" t="s">
        <v>32</v>
      </c>
      <c r="C26" s="106" t="s">
        <v>275</v>
      </c>
      <c r="D26" s="106" t="s">
        <v>514</v>
      </c>
      <c r="E26" s="101" t="s">
        <v>65</v>
      </c>
      <c r="F26" s="106" t="s">
        <v>56</v>
      </c>
      <c r="G26" s="112">
        <v>22</v>
      </c>
      <c r="H26" s="112">
        <v>15</v>
      </c>
      <c r="I26" s="112">
        <v>7</v>
      </c>
      <c r="J26" s="112">
        <v>22</v>
      </c>
      <c r="K26" s="112">
        <v>0</v>
      </c>
    </row>
    <row r="27" spans="1:11">
      <c r="A27" s="112">
        <v>49</v>
      </c>
      <c r="B27" s="100" t="s">
        <v>237</v>
      </c>
      <c r="C27" s="106" t="s">
        <v>432</v>
      </c>
      <c r="D27" s="106" t="s">
        <v>515</v>
      </c>
      <c r="E27" s="101" t="s">
        <v>65</v>
      </c>
      <c r="F27" s="106" t="s">
        <v>56</v>
      </c>
      <c r="G27" s="112">
        <v>32</v>
      </c>
      <c r="H27" s="112">
        <v>20</v>
      </c>
      <c r="I27" s="112">
        <v>12</v>
      </c>
      <c r="J27" s="112">
        <v>27</v>
      </c>
      <c r="K27" s="112">
        <v>5</v>
      </c>
    </row>
    <row r="28" spans="1:11" ht="24">
      <c r="A28" s="112">
        <v>66</v>
      </c>
      <c r="B28" s="100" t="s">
        <v>39</v>
      </c>
      <c r="C28" s="106" t="s">
        <v>516</v>
      </c>
      <c r="D28" s="106" t="s">
        <v>517</v>
      </c>
      <c r="E28" s="101" t="s">
        <v>65</v>
      </c>
      <c r="F28" s="106" t="s">
        <v>56</v>
      </c>
      <c r="G28" s="112">
        <v>38</v>
      </c>
      <c r="H28" s="112">
        <v>24</v>
      </c>
      <c r="I28" s="112">
        <v>14</v>
      </c>
      <c r="J28" s="112">
        <v>13</v>
      </c>
      <c r="K28" s="112">
        <v>25</v>
      </c>
    </row>
    <row r="29" spans="1:11">
      <c r="A29" s="112">
        <v>69</v>
      </c>
      <c r="B29" s="100" t="s">
        <v>237</v>
      </c>
      <c r="C29" s="106" t="s">
        <v>287</v>
      </c>
      <c r="D29" s="106" t="s">
        <v>518</v>
      </c>
      <c r="E29" s="101" t="s">
        <v>65</v>
      </c>
      <c r="F29" s="106" t="s">
        <v>56</v>
      </c>
      <c r="G29" s="112">
        <v>31</v>
      </c>
      <c r="H29" s="112">
        <v>20</v>
      </c>
      <c r="I29" s="112">
        <v>11</v>
      </c>
      <c r="J29" s="112">
        <v>27</v>
      </c>
      <c r="K29" s="112">
        <v>4</v>
      </c>
    </row>
    <row r="30" spans="1:11" ht="24">
      <c r="A30" s="112">
        <v>70</v>
      </c>
      <c r="B30" s="100" t="s">
        <v>218</v>
      </c>
      <c r="C30" s="106" t="s">
        <v>278</v>
      </c>
      <c r="D30" s="106" t="s">
        <v>519</v>
      </c>
      <c r="E30" s="101" t="s">
        <v>65</v>
      </c>
      <c r="F30" s="106" t="s">
        <v>56</v>
      </c>
      <c r="G30" s="112">
        <v>24</v>
      </c>
      <c r="H30" s="112">
        <v>19</v>
      </c>
      <c r="I30" s="112">
        <v>5</v>
      </c>
      <c r="J30" s="112">
        <v>23</v>
      </c>
      <c r="K30" s="112">
        <v>1</v>
      </c>
    </row>
    <row r="31" spans="1:11" ht="24">
      <c r="A31" s="112">
        <v>75</v>
      </c>
      <c r="B31" s="100" t="s">
        <v>39</v>
      </c>
      <c r="C31" s="106" t="s">
        <v>520</v>
      </c>
      <c r="D31" s="106" t="s">
        <v>521</v>
      </c>
      <c r="E31" s="101" t="s">
        <v>65</v>
      </c>
      <c r="F31" s="106" t="s">
        <v>56</v>
      </c>
      <c r="G31" s="112">
        <v>20</v>
      </c>
      <c r="H31" s="112">
        <v>9</v>
      </c>
      <c r="I31" s="112">
        <v>11</v>
      </c>
      <c r="J31" s="112">
        <v>8</v>
      </c>
      <c r="K31" s="112">
        <v>12</v>
      </c>
    </row>
    <row r="32" spans="1:11" ht="24">
      <c r="A32" s="112">
        <v>77</v>
      </c>
      <c r="B32" s="100" t="s">
        <v>424</v>
      </c>
      <c r="C32" s="106" t="s">
        <v>425</v>
      </c>
      <c r="D32" s="106" t="s">
        <v>522</v>
      </c>
      <c r="E32" s="101" t="s">
        <v>65</v>
      </c>
      <c r="F32" s="106" t="s">
        <v>56</v>
      </c>
      <c r="G32" s="112">
        <v>23</v>
      </c>
      <c r="H32" s="112">
        <v>18</v>
      </c>
      <c r="I32" s="112">
        <v>5</v>
      </c>
      <c r="J32" s="112">
        <v>22</v>
      </c>
      <c r="K32" s="112">
        <v>1</v>
      </c>
    </row>
    <row r="33" spans="1:11">
      <c r="A33" s="112">
        <v>85</v>
      </c>
      <c r="B33" s="100" t="s">
        <v>43</v>
      </c>
      <c r="C33" s="106" t="s">
        <v>400</v>
      </c>
      <c r="D33" s="106" t="s">
        <v>523</v>
      </c>
      <c r="E33" s="101" t="s">
        <v>65</v>
      </c>
      <c r="F33" s="106" t="s">
        <v>56</v>
      </c>
      <c r="G33" s="112">
        <v>25</v>
      </c>
      <c r="H33" s="112">
        <v>18</v>
      </c>
      <c r="I33" s="112">
        <v>7</v>
      </c>
      <c r="J33" s="112">
        <v>20</v>
      </c>
      <c r="K33" s="112">
        <v>5</v>
      </c>
    </row>
    <row r="34" spans="1:11">
      <c r="A34" s="243"/>
      <c r="B34" s="244" t="s">
        <v>160</v>
      </c>
      <c r="C34" s="245">
        <f>COUNTA(C20:C33)</f>
        <v>14</v>
      </c>
      <c r="D34" s="246"/>
      <c r="E34" s="247"/>
      <c r="F34" s="246"/>
      <c r="G34" s="248">
        <f>SUM(G20:G33)</f>
        <v>341</v>
      </c>
      <c r="H34" s="248">
        <f>SUM(H20:H33)</f>
        <v>237</v>
      </c>
      <c r="I34" s="248">
        <f>SUM(I20:I33)</f>
        <v>104</v>
      </c>
      <c r="J34" s="248">
        <f>SUM(J20:J33)</f>
        <v>261</v>
      </c>
      <c r="K34" s="248">
        <f>SUM(K20:K33)</f>
        <v>80</v>
      </c>
    </row>
    <row r="35" spans="1:11">
      <c r="A35" s="112">
        <v>1</v>
      </c>
      <c r="B35" s="103" t="s">
        <v>336</v>
      </c>
      <c r="C35" s="106" t="s">
        <v>337</v>
      </c>
      <c r="D35" s="106" t="s">
        <v>524</v>
      </c>
      <c r="E35" s="101" t="s">
        <v>65</v>
      </c>
      <c r="F35" s="106" t="s">
        <v>75</v>
      </c>
      <c r="G35" s="112">
        <v>17</v>
      </c>
      <c r="H35" s="112">
        <v>10</v>
      </c>
      <c r="I35" s="112">
        <v>7</v>
      </c>
      <c r="J35" s="112">
        <v>5</v>
      </c>
      <c r="K35" s="112">
        <v>12</v>
      </c>
    </row>
    <row r="36" spans="1:11">
      <c r="A36" s="112">
        <v>3</v>
      </c>
      <c r="B36" s="103" t="s">
        <v>336</v>
      </c>
      <c r="C36" s="106" t="s">
        <v>383</v>
      </c>
      <c r="D36" s="106" t="s">
        <v>525</v>
      </c>
      <c r="E36" s="101" t="s">
        <v>65</v>
      </c>
      <c r="F36" s="106" t="s">
        <v>75</v>
      </c>
      <c r="G36" s="112">
        <v>15</v>
      </c>
      <c r="H36" s="112">
        <v>9</v>
      </c>
      <c r="I36" s="112">
        <v>6</v>
      </c>
      <c r="J36" s="112">
        <v>14</v>
      </c>
      <c r="K36" s="112">
        <v>1</v>
      </c>
    </row>
    <row r="37" spans="1:11" ht="24">
      <c r="A37" s="112">
        <v>5</v>
      </c>
      <c r="B37" s="103" t="s">
        <v>156</v>
      </c>
      <c r="C37" s="106" t="s">
        <v>320</v>
      </c>
      <c r="D37" s="106" t="s">
        <v>526</v>
      </c>
      <c r="E37" s="101" t="s">
        <v>65</v>
      </c>
      <c r="F37" s="106" t="s">
        <v>75</v>
      </c>
      <c r="G37" s="112">
        <v>30</v>
      </c>
      <c r="H37" s="112">
        <v>21</v>
      </c>
      <c r="I37" s="112">
        <v>9</v>
      </c>
      <c r="J37" s="112">
        <v>27</v>
      </c>
      <c r="K37" s="112">
        <v>3</v>
      </c>
    </row>
    <row r="38" spans="1:11" ht="24">
      <c r="A38" s="112">
        <v>10</v>
      </c>
      <c r="B38" s="103" t="s">
        <v>39</v>
      </c>
      <c r="C38" s="106" t="s">
        <v>527</v>
      </c>
      <c r="D38" s="106" t="s">
        <v>508</v>
      </c>
      <c r="E38" s="101" t="s">
        <v>65</v>
      </c>
      <c r="F38" s="106" t="s">
        <v>75</v>
      </c>
      <c r="G38" s="112">
        <v>42</v>
      </c>
      <c r="H38" s="112">
        <v>21</v>
      </c>
      <c r="I38" s="112">
        <v>21</v>
      </c>
      <c r="J38" s="112">
        <v>18</v>
      </c>
      <c r="K38" s="112">
        <v>24</v>
      </c>
    </row>
    <row r="39" spans="1:11" ht="24">
      <c r="A39" s="112">
        <v>14</v>
      </c>
      <c r="B39" s="103" t="s">
        <v>330</v>
      </c>
      <c r="C39" s="106" t="s">
        <v>368</v>
      </c>
      <c r="D39" s="106" t="s">
        <v>528</v>
      </c>
      <c r="E39" s="101" t="s">
        <v>65</v>
      </c>
      <c r="F39" s="106" t="s">
        <v>75</v>
      </c>
      <c r="G39" s="112">
        <v>11</v>
      </c>
      <c r="H39" s="112">
        <v>9</v>
      </c>
      <c r="I39" s="112">
        <v>2</v>
      </c>
      <c r="J39" s="112">
        <v>6</v>
      </c>
      <c r="K39" s="112">
        <v>5</v>
      </c>
    </row>
    <row r="40" spans="1:11" ht="24">
      <c r="A40" s="112">
        <v>17</v>
      </c>
      <c r="B40" s="103" t="s">
        <v>330</v>
      </c>
      <c r="C40" s="106" t="s">
        <v>331</v>
      </c>
      <c r="D40" s="106" t="s">
        <v>529</v>
      </c>
      <c r="E40" s="101" t="s">
        <v>65</v>
      </c>
      <c r="F40" s="106" t="s">
        <v>75</v>
      </c>
      <c r="G40" s="112">
        <v>30</v>
      </c>
      <c r="H40" s="112">
        <v>27</v>
      </c>
      <c r="I40" s="112">
        <v>3</v>
      </c>
      <c r="J40" s="112">
        <v>27</v>
      </c>
      <c r="K40" s="112">
        <v>3</v>
      </c>
    </row>
    <row r="41" spans="1:11">
      <c r="A41" s="112">
        <v>23</v>
      </c>
      <c r="B41" s="103" t="s">
        <v>336</v>
      </c>
      <c r="C41" s="106" t="s">
        <v>357</v>
      </c>
      <c r="D41" s="106" t="s">
        <v>530</v>
      </c>
      <c r="E41" s="101" t="s">
        <v>65</v>
      </c>
      <c r="F41" s="106" t="s">
        <v>75</v>
      </c>
      <c r="G41" s="112">
        <v>22</v>
      </c>
      <c r="H41" s="112">
        <v>15</v>
      </c>
      <c r="I41" s="112">
        <v>7</v>
      </c>
      <c r="J41" s="112">
        <v>10</v>
      </c>
      <c r="K41" s="112">
        <v>12</v>
      </c>
    </row>
    <row r="42" spans="1:11" ht="24">
      <c r="A42" s="112">
        <v>25</v>
      </c>
      <c r="B42" s="103" t="s">
        <v>334</v>
      </c>
      <c r="C42" s="106" t="s">
        <v>353</v>
      </c>
      <c r="D42" s="106" t="s">
        <v>531</v>
      </c>
      <c r="E42" s="101" t="s">
        <v>65</v>
      </c>
      <c r="F42" s="106" t="s">
        <v>75</v>
      </c>
      <c r="G42" s="112">
        <v>26</v>
      </c>
      <c r="H42" s="112">
        <v>14</v>
      </c>
      <c r="I42" s="112">
        <v>12</v>
      </c>
      <c r="J42" s="112">
        <v>13</v>
      </c>
      <c r="K42" s="112">
        <v>13</v>
      </c>
    </row>
    <row r="43" spans="1:11">
      <c r="A43" s="112">
        <v>30</v>
      </c>
      <c r="B43" s="103" t="s">
        <v>32</v>
      </c>
      <c r="C43" s="106" t="s">
        <v>404</v>
      </c>
      <c r="D43" s="106" t="s">
        <v>532</v>
      </c>
      <c r="E43" s="101" t="s">
        <v>65</v>
      </c>
      <c r="F43" s="106" t="s">
        <v>75</v>
      </c>
      <c r="G43" s="112">
        <v>32</v>
      </c>
      <c r="H43" s="112">
        <v>21</v>
      </c>
      <c r="I43" s="112">
        <v>11</v>
      </c>
      <c r="J43" s="112">
        <v>25</v>
      </c>
      <c r="K43" s="112">
        <v>7</v>
      </c>
    </row>
    <row r="44" spans="1:11" ht="24">
      <c r="A44" s="112">
        <v>33</v>
      </c>
      <c r="B44" s="103" t="s">
        <v>334</v>
      </c>
      <c r="C44" s="106" t="s">
        <v>335</v>
      </c>
      <c r="D44" s="106" t="s">
        <v>512</v>
      </c>
      <c r="E44" s="101" t="s">
        <v>65</v>
      </c>
      <c r="F44" s="106" t="s">
        <v>75</v>
      </c>
      <c r="G44" s="112">
        <v>22</v>
      </c>
      <c r="H44" s="112">
        <v>18</v>
      </c>
      <c r="I44" s="112">
        <v>4</v>
      </c>
      <c r="J44" s="112">
        <v>16</v>
      </c>
      <c r="K44" s="112">
        <v>6</v>
      </c>
    </row>
    <row r="45" spans="1:11" ht="24">
      <c r="A45" s="112">
        <v>37</v>
      </c>
      <c r="B45" s="103" t="s">
        <v>235</v>
      </c>
      <c r="C45" s="106" t="s">
        <v>274</v>
      </c>
      <c r="D45" s="106" t="s">
        <v>533</v>
      </c>
      <c r="E45" s="101" t="s">
        <v>65</v>
      </c>
      <c r="F45" s="106" t="s">
        <v>75</v>
      </c>
      <c r="G45" s="112">
        <v>14</v>
      </c>
      <c r="H45" s="112">
        <v>12</v>
      </c>
      <c r="I45" s="112">
        <v>2</v>
      </c>
      <c r="J45" s="112">
        <v>13</v>
      </c>
      <c r="K45" s="112">
        <v>1</v>
      </c>
    </row>
    <row r="46" spans="1:11">
      <c r="A46" s="112">
        <v>41</v>
      </c>
      <c r="B46" s="103" t="s">
        <v>157</v>
      </c>
      <c r="C46" s="106" t="s">
        <v>342</v>
      </c>
      <c r="D46" s="106" t="s">
        <v>513</v>
      </c>
      <c r="E46" s="101" t="s">
        <v>65</v>
      </c>
      <c r="F46" s="106" t="s">
        <v>75</v>
      </c>
      <c r="G46" s="112">
        <v>29</v>
      </c>
      <c r="H46" s="112">
        <v>20</v>
      </c>
      <c r="I46" s="112">
        <v>9</v>
      </c>
      <c r="J46" s="112">
        <v>18</v>
      </c>
      <c r="K46" s="112">
        <v>11</v>
      </c>
    </row>
    <row r="47" spans="1:11" ht="24">
      <c r="A47" s="112">
        <v>54</v>
      </c>
      <c r="B47" s="103" t="s">
        <v>330</v>
      </c>
      <c r="C47" s="106" t="s">
        <v>347</v>
      </c>
      <c r="D47" s="106" t="s">
        <v>534</v>
      </c>
      <c r="E47" s="101" t="s">
        <v>65</v>
      </c>
      <c r="F47" s="106" t="s">
        <v>75</v>
      </c>
      <c r="G47" s="112">
        <v>34</v>
      </c>
      <c r="H47" s="112">
        <v>21</v>
      </c>
      <c r="I47" s="112">
        <v>13</v>
      </c>
      <c r="J47" s="112">
        <v>23</v>
      </c>
      <c r="K47" s="112">
        <v>11</v>
      </c>
    </row>
    <row r="48" spans="1:11" ht="24">
      <c r="A48" s="112">
        <v>55</v>
      </c>
      <c r="B48" s="103" t="s">
        <v>35</v>
      </c>
      <c r="C48" s="106" t="s">
        <v>290</v>
      </c>
      <c r="D48" s="106" t="s">
        <v>535</v>
      </c>
      <c r="E48" s="101" t="s">
        <v>65</v>
      </c>
      <c r="F48" s="106" t="s">
        <v>75</v>
      </c>
      <c r="G48" s="112">
        <v>25</v>
      </c>
      <c r="H48" s="112">
        <v>21</v>
      </c>
      <c r="I48" s="112">
        <v>4</v>
      </c>
      <c r="J48" s="112">
        <v>19</v>
      </c>
      <c r="K48" s="112">
        <v>6</v>
      </c>
    </row>
    <row r="49" spans="1:11">
      <c r="A49" s="112">
        <v>56</v>
      </c>
      <c r="B49" s="103" t="s">
        <v>157</v>
      </c>
      <c r="C49" s="106" t="s">
        <v>328</v>
      </c>
      <c r="D49" s="106" t="s">
        <v>535</v>
      </c>
      <c r="E49" s="101" t="s">
        <v>65</v>
      </c>
      <c r="F49" s="106" t="s">
        <v>75</v>
      </c>
      <c r="G49" s="112">
        <v>45</v>
      </c>
      <c r="H49" s="112">
        <v>32</v>
      </c>
      <c r="I49" s="112">
        <v>13</v>
      </c>
      <c r="J49" s="112">
        <v>26</v>
      </c>
      <c r="K49" s="112">
        <v>19</v>
      </c>
    </row>
    <row r="50" spans="1:11">
      <c r="A50" s="112">
        <v>72</v>
      </c>
      <c r="B50" s="103" t="s">
        <v>241</v>
      </c>
      <c r="C50" s="106" t="s">
        <v>358</v>
      </c>
      <c r="D50" s="106" t="s">
        <v>536</v>
      </c>
      <c r="E50" s="101" t="s">
        <v>65</v>
      </c>
      <c r="F50" s="106" t="s">
        <v>75</v>
      </c>
      <c r="G50" s="112">
        <v>13</v>
      </c>
      <c r="H50" s="112">
        <v>13</v>
      </c>
      <c r="I50" s="112">
        <v>0</v>
      </c>
      <c r="J50" s="112">
        <v>12</v>
      </c>
      <c r="K50" s="112">
        <v>1</v>
      </c>
    </row>
    <row r="51" spans="1:11">
      <c r="A51" s="112">
        <v>74</v>
      </c>
      <c r="B51" s="103" t="s">
        <v>37</v>
      </c>
      <c r="C51" s="106" t="s">
        <v>537</v>
      </c>
      <c r="D51" s="106" t="s">
        <v>521</v>
      </c>
      <c r="E51" s="101" t="s">
        <v>65</v>
      </c>
      <c r="F51" s="106" t="s">
        <v>75</v>
      </c>
      <c r="G51" s="112">
        <v>46</v>
      </c>
      <c r="H51" s="112">
        <v>31</v>
      </c>
      <c r="I51" s="112">
        <v>15</v>
      </c>
      <c r="J51" s="112">
        <v>15</v>
      </c>
      <c r="K51" s="112">
        <v>31</v>
      </c>
    </row>
    <row r="52" spans="1:11">
      <c r="A52" s="112">
        <v>80</v>
      </c>
      <c r="B52" s="103" t="s">
        <v>234</v>
      </c>
      <c r="C52" s="106" t="s">
        <v>283</v>
      </c>
      <c r="D52" s="106" t="s">
        <v>538</v>
      </c>
      <c r="E52" s="101" t="s">
        <v>65</v>
      </c>
      <c r="F52" s="106" t="s">
        <v>75</v>
      </c>
      <c r="G52" s="112">
        <v>31</v>
      </c>
      <c r="H52" s="112">
        <v>24</v>
      </c>
      <c r="I52" s="112">
        <v>7</v>
      </c>
      <c r="J52" s="112">
        <v>26</v>
      </c>
      <c r="K52" s="112">
        <v>5</v>
      </c>
    </row>
    <row r="53" spans="1:11" ht="24">
      <c r="A53" s="112">
        <v>81</v>
      </c>
      <c r="B53" s="103" t="s">
        <v>240</v>
      </c>
      <c r="C53" s="106" t="s">
        <v>296</v>
      </c>
      <c r="D53" s="106" t="s">
        <v>539</v>
      </c>
      <c r="E53" s="101" t="s">
        <v>65</v>
      </c>
      <c r="F53" s="106" t="s">
        <v>75</v>
      </c>
      <c r="G53" s="112">
        <v>30</v>
      </c>
      <c r="H53" s="112">
        <v>15</v>
      </c>
      <c r="I53" s="112">
        <v>15</v>
      </c>
      <c r="J53" s="112">
        <v>30</v>
      </c>
      <c r="K53" s="112">
        <v>0</v>
      </c>
    </row>
    <row r="54" spans="1:11">
      <c r="A54" s="112">
        <v>90</v>
      </c>
      <c r="B54" s="103" t="s">
        <v>32</v>
      </c>
      <c r="C54" s="106" t="s">
        <v>280</v>
      </c>
      <c r="D54" s="106" t="s">
        <v>540</v>
      </c>
      <c r="E54" s="101" t="s">
        <v>65</v>
      </c>
      <c r="F54" s="106" t="s">
        <v>75</v>
      </c>
      <c r="G54" s="112">
        <v>26</v>
      </c>
      <c r="H54" s="112">
        <v>19</v>
      </c>
      <c r="I54" s="112">
        <v>7</v>
      </c>
      <c r="J54" s="112">
        <v>22</v>
      </c>
      <c r="K54" s="112">
        <v>4</v>
      </c>
    </row>
    <row r="55" spans="1:11">
      <c r="A55" s="112">
        <v>92</v>
      </c>
      <c r="B55" s="103" t="s">
        <v>234</v>
      </c>
      <c r="C55" s="106" t="s">
        <v>541</v>
      </c>
      <c r="D55" s="106" t="s">
        <v>542</v>
      </c>
      <c r="E55" s="101" t="s">
        <v>65</v>
      </c>
      <c r="F55" s="106" t="s">
        <v>75</v>
      </c>
      <c r="G55" s="112">
        <v>27</v>
      </c>
      <c r="H55" s="112">
        <v>22</v>
      </c>
      <c r="I55" s="112">
        <v>5</v>
      </c>
      <c r="J55" s="112">
        <v>15</v>
      </c>
      <c r="K55" s="112">
        <v>12</v>
      </c>
    </row>
    <row r="56" spans="1:11" ht="24">
      <c r="A56" s="112">
        <v>94</v>
      </c>
      <c r="B56" s="103" t="s">
        <v>239</v>
      </c>
      <c r="C56" s="106" t="s">
        <v>293</v>
      </c>
      <c r="D56" s="106" t="s">
        <v>543</v>
      </c>
      <c r="E56" s="101" t="s">
        <v>65</v>
      </c>
      <c r="F56" s="106" t="s">
        <v>75</v>
      </c>
      <c r="G56" s="112">
        <v>14</v>
      </c>
      <c r="H56" s="112">
        <v>8</v>
      </c>
      <c r="I56" s="112">
        <v>6</v>
      </c>
      <c r="J56" s="112">
        <v>11</v>
      </c>
      <c r="K56" s="112">
        <v>3</v>
      </c>
    </row>
    <row r="57" spans="1:11" ht="24">
      <c r="A57" s="112">
        <v>96</v>
      </c>
      <c r="B57" s="103" t="s">
        <v>217</v>
      </c>
      <c r="C57" s="106" t="s">
        <v>259</v>
      </c>
      <c r="D57" s="106" t="s">
        <v>544</v>
      </c>
      <c r="E57" s="101" t="s">
        <v>65</v>
      </c>
      <c r="F57" s="106" t="s">
        <v>75</v>
      </c>
      <c r="G57" s="112">
        <v>28</v>
      </c>
      <c r="H57" s="112">
        <v>20</v>
      </c>
      <c r="I57" s="112">
        <v>8</v>
      </c>
      <c r="J57" s="112">
        <v>24</v>
      </c>
      <c r="K57" s="112">
        <v>4</v>
      </c>
    </row>
    <row r="58" spans="1:11">
      <c r="A58" s="112">
        <v>101</v>
      </c>
      <c r="B58" s="103" t="s">
        <v>234</v>
      </c>
      <c r="C58" s="106" t="s">
        <v>372</v>
      </c>
      <c r="D58" s="106" t="s">
        <v>545</v>
      </c>
      <c r="E58" s="101" t="s">
        <v>65</v>
      </c>
      <c r="F58" s="106" t="s">
        <v>75</v>
      </c>
      <c r="G58" s="112">
        <v>23</v>
      </c>
      <c r="H58" s="112">
        <v>20</v>
      </c>
      <c r="I58" s="112">
        <v>3</v>
      </c>
      <c r="J58" s="112">
        <v>18</v>
      </c>
      <c r="K58" s="112">
        <v>5</v>
      </c>
    </row>
    <row r="59" spans="1:11">
      <c r="A59" s="112">
        <v>103</v>
      </c>
      <c r="B59" s="103" t="s">
        <v>32</v>
      </c>
      <c r="C59" s="106" t="s">
        <v>380</v>
      </c>
      <c r="D59" s="106" t="s">
        <v>546</v>
      </c>
      <c r="E59" s="101" t="s">
        <v>65</v>
      </c>
      <c r="F59" s="106" t="s">
        <v>75</v>
      </c>
      <c r="G59" s="112">
        <v>15</v>
      </c>
      <c r="H59" s="112">
        <v>11</v>
      </c>
      <c r="I59" s="112">
        <v>4</v>
      </c>
      <c r="J59" s="112">
        <v>12</v>
      </c>
      <c r="K59" s="112">
        <v>3</v>
      </c>
    </row>
    <row r="60" spans="1:11" ht="24">
      <c r="A60" s="112">
        <v>106</v>
      </c>
      <c r="B60" s="103" t="s">
        <v>156</v>
      </c>
      <c r="C60" s="106" t="s">
        <v>344</v>
      </c>
      <c r="D60" s="106" t="s">
        <v>547</v>
      </c>
      <c r="E60" s="101" t="s">
        <v>65</v>
      </c>
      <c r="F60" s="106" t="s">
        <v>75</v>
      </c>
      <c r="G60" s="112">
        <v>22</v>
      </c>
      <c r="H60" s="112">
        <v>19</v>
      </c>
      <c r="I60" s="112">
        <v>3</v>
      </c>
      <c r="J60" s="112">
        <v>14</v>
      </c>
      <c r="K60" s="112">
        <v>8</v>
      </c>
    </row>
    <row r="61" spans="1:11">
      <c r="A61" s="243"/>
      <c r="B61" s="244" t="s">
        <v>160</v>
      </c>
      <c r="C61" s="245">
        <f>COUNTA(C35:C60)</f>
        <v>26</v>
      </c>
      <c r="D61" s="246"/>
      <c r="E61" s="247"/>
      <c r="F61" s="246"/>
      <c r="G61" s="248">
        <f>SUM(G35:G60)</f>
        <v>669</v>
      </c>
      <c r="H61" s="248">
        <f>SUM(H35:H60)</f>
        <v>473</v>
      </c>
      <c r="I61" s="248">
        <f>SUM(I35:I60)</f>
        <v>196</v>
      </c>
      <c r="J61" s="248">
        <f>SUM(J35:J60)</f>
        <v>459</v>
      </c>
      <c r="K61" s="248">
        <f>SUM(K35:K60)</f>
        <v>210</v>
      </c>
    </row>
    <row r="62" spans="1:11">
      <c r="A62" s="112">
        <v>18</v>
      </c>
      <c r="B62" s="103" t="s">
        <v>233</v>
      </c>
      <c r="C62" s="106" t="s">
        <v>282</v>
      </c>
      <c r="D62" s="106" t="s">
        <v>548</v>
      </c>
      <c r="E62" s="101" t="s">
        <v>65</v>
      </c>
      <c r="F62" s="106" t="s">
        <v>57</v>
      </c>
      <c r="G62" s="112">
        <v>28</v>
      </c>
      <c r="H62" s="112">
        <v>2</v>
      </c>
      <c r="I62" s="112">
        <v>26</v>
      </c>
      <c r="J62" s="112">
        <v>28</v>
      </c>
      <c r="K62" s="112">
        <v>0</v>
      </c>
    </row>
    <row r="63" spans="1:11" ht="24">
      <c r="A63" s="112">
        <v>19</v>
      </c>
      <c r="B63" s="103" t="s">
        <v>377</v>
      </c>
      <c r="C63" s="106" t="s">
        <v>378</v>
      </c>
      <c r="D63" s="106" t="s">
        <v>548</v>
      </c>
      <c r="E63" s="101" t="s">
        <v>65</v>
      </c>
      <c r="F63" s="106" t="s">
        <v>57</v>
      </c>
      <c r="G63" s="112">
        <v>28</v>
      </c>
      <c r="H63" s="112">
        <v>2</v>
      </c>
      <c r="I63" s="112">
        <v>26</v>
      </c>
      <c r="J63" s="112">
        <v>28</v>
      </c>
      <c r="K63" s="112">
        <v>0</v>
      </c>
    </row>
    <row r="64" spans="1:11" ht="24">
      <c r="A64" s="112">
        <v>26</v>
      </c>
      <c r="B64" s="103" t="s">
        <v>36</v>
      </c>
      <c r="C64" s="106" t="s">
        <v>303</v>
      </c>
      <c r="D64" s="106" t="s">
        <v>531</v>
      </c>
      <c r="E64" s="101" t="s">
        <v>65</v>
      </c>
      <c r="F64" s="106" t="s">
        <v>57</v>
      </c>
      <c r="G64" s="112">
        <v>10</v>
      </c>
      <c r="H64" s="112">
        <v>8</v>
      </c>
      <c r="I64" s="112">
        <v>2</v>
      </c>
      <c r="J64" s="112">
        <v>9</v>
      </c>
      <c r="K64" s="112">
        <v>1</v>
      </c>
    </row>
    <row r="65" spans="1:11">
      <c r="A65" s="112">
        <v>34</v>
      </c>
      <c r="B65" s="103" t="s">
        <v>362</v>
      </c>
      <c r="C65" s="106" t="s">
        <v>363</v>
      </c>
      <c r="D65" s="106" t="s">
        <v>512</v>
      </c>
      <c r="E65" s="101" t="s">
        <v>65</v>
      </c>
      <c r="F65" s="106" t="s">
        <v>57</v>
      </c>
      <c r="G65" s="112">
        <v>22</v>
      </c>
      <c r="H65" s="112">
        <v>21</v>
      </c>
      <c r="I65" s="112">
        <v>1</v>
      </c>
      <c r="J65" s="112">
        <v>13</v>
      </c>
      <c r="K65" s="112">
        <v>9</v>
      </c>
    </row>
    <row r="66" spans="1:11" ht="24">
      <c r="A66" s="112">
        <v>45</v>
      </c>
      <c r="B66" s="103" t="s">
        <v>31</v>
      </c>
      <c r="C66" s="106" t="s">
        <v>266</v>
      </c>
      <c r="D66" s="106" t="s">
        <v>549</v>
      </c>
      <c r="E66" s="101" t="s">
        <v>65</v>
      </c>
      <c r="F66" s="106" t="s">
        <v>57</v>
      </c>
      <c r="G66" s="112">
        <v>41</v>
      </c>
      <c r="H66" s="112">
        <v>19</v>
      </c>
      <c r="I66" s="112">
        <v>22</v>
      </c>
      <c r="J66" s="112">
        <v>41</v>
      </c>
      <c r="K66" s="112">
        <v>0</v>
      </c>
    </row>
    <row r="67" spans="1:11" ht="24">
      <c r="A67" s="112">
        <v>51</v>
      </c>
      <c r="B67" s="100" t="s">
        <v>31</v>
      </c>
      <c r="C67" s="106" t="s">
        <v>265</v>
      </c>
      <c r="D67" s="106" t="s">
        <v>534</v>
      </c>
      <c r="E67" s="101" t="s">
        <v>65</v>
      </c>
      <c r="F67" s="106" t="s">
        <v>57</v>
      </c>
      <c r="G67" s="112">
        <v>52</v>
      </c>
      <c r="H67" s="112">
        <v>25</v>
      </c>
      <c r="I67" s="112">
        <v>27</v>
      </c>
      <c r="J67" s="112">
        <v>52</v>
      </c>
      <c r="K67" s="112">
        <v>0</v>
      </c>
    </row>
    <row r="68" spans="1:11" ht="24">
      <c r="A68" s="112">
        <v>58</v>
      </c>
      <c r="B68" s="100" t="s">
        <v>31</v>
      </c>
      <c r="C68" s="106" t="s">
        <v>268</v>
      </c>
      <c r="D68" s="106" t="s">
        <v>550</v>
      </c>
      <c r="E68" s="101" t="s">
        <v>65</v>
      </c>
      <c r="F68" s="106" t="s">
        <v>57</v>
      </c>
      <c r="G68" s="112">
        <v>47</v>
      </c>
      <c r="H68" s="112">
        <v>27</v>
      </c>
      <c r="I68" s="112">
        <v>20</v>
      </c>
      <c r="J68" s="112">
        <v>46</v>
      </c>
      <c r="K68" s="112">
        <v>1</v>
      </c>
    </row>
    <row r="69" spans="1:11" ht="24">
      <c r="A69" s="112">
        <v>61</v>
      </c>
      <c r="B69" s="100" t="s">
        <v>31</v>
      </c>
      <c r="C69" s="106" t="s">
        <v>269</v>
      </c>
      <c r="D69" s="106" t="s">
        <v>551</v>
      </c>
      <c r="E69" s="101" t="s">
        <v>65</v>
      </c>
      <c r="F69" s="106" t="s">
        <v>57</v>
      </c>
      <c r="G69" s="112">
        <v>34</v>
      </c>
      <c r="H69" s="112">
        <v>18</v>
      </c>
      <c r="I69" s="112">
        <v>16</v>
      </c>
      <c r="J69" s="112">
        <v>34</v>
      </c>
      <c r="K69" s="112">
        <v>0</v>
      </c>
    </row>
    <row r="70" spans="1:11" ht="24">
      <c r="A70" s="112">
        <v>62</v>
      </c>
      <c r="B70" s="100" t="s">
        <v>31</v>
      </c>
      <c r="C70" s="106" t="s">
        <v>267</v>
      </c>
      <c r="D70" s="106" t="s">
        <v>551</v>
      </c>
      <c r="E70" s="101" t="s">
        <v>65</v>
      </c>
      <c r="F70" s="106" t="s">
        <v>57</v>
      </c>
      <c r="G70" s="112">
        <v>57</v>
      </c>
      <c r="H70" s="112">
        <v>39</v>
      </c>
      <c r="I70" s="112">
        <v>18</v>
      </c>
      <c r="J70" s="112">
        <v>56</v>
      </c>
      <c r="K70" s="112">
        <v>1</v>
      </c>
    </row>
    <row r="71" spans="1:11" ht="24">
      <c r="A71" s="112">
        <v>76</v>
      </c>
      <c r="B71" s="100" t="s">
        <v>31</v>
      </c>
      <c r="C71" s="106" t="s">
        <v>257</v>
      </c>
      <c r="D71" s="106" t="s">
        <v>552</v>
      </c>
      <c r="E71" s="101" t="s">
        <v>65</v>
      </c>
      <c r="F71" s="106" t="s">
        <v>57</v>
      </c>
      <c r="G71" s="112">
        <v>29</v>
      </c>
      <c r="H71" s="112">
        <v>21</v>
      </c>
      <c r="I71" s="112">
        <v>8</v>
      </c>
      <c r="J71" s="112">
        <v>29</v>
      </c>
      <c r="K71" s="112">
        <v>0</v>
      </c>
    </row>
    <row r="72" spans="1:11">
      <c r="A72" s="112">
        <v>84</v>
      </c>
      <c r="B72" s="100" t="s">
        <v>234</v>
      </c>
      <c r="C72" s="106" t="s">
        <v>389</v>
      </c>
      <c r="D72" s="106" t="s">
        <v>553</v>
      </c>
      <c r="E72" s="101" t="s">
        <v>65</v>
      </c>
      <c r="F72" s="106" t="s">
        <v>57</v>
      </c>
      <c r="G72" s="112">
        <v>9</v>
      </c>
      <c r="H72" s="112">
        <v>5</v>
      </c>
      <c r="I72" s="112">
        <v>4</v>
      </c>
      <c r="J72" s="112">
        <v>9</v>
      </c>
      <c r="K72" s="112">
        <v>0</v>
      </c>
    </row>
    <row r="73" spans="1:11" ht="24">
      <c r="A73" s="112">
        <v>93</v>
      </c>
      <c r="B73" s="100" t="s">
        <v>247</v>
      </c>
      <c r="C73" s="106" t="s">
        <v>554</v>
      </c>
      <c r="D73" s="106" t="s">
        <v>555</v>
      </c>
      <c r="E73" s="101" t="s">
        <v>65</v>
      </c>
      <c r="F73" s="106" t="s">
        <v>57</v>
      </c>
      <c r="G73" s="112">
        <v>16</v>
      </c>
      <c r="H73" s="112">
        <v>13</v>
      </c>
      <c r="I73" s="112">
        <v>3</v>
      </c>
      <c r="J73" s="112">
        <v>12</v>
      </c>
      <c r="K73" s="112">
        <v>4</v>
      </c>
    </row>
    <row r="74" spans="1:11">
      <c r="A74" s="112">
        <v>99</v>
      </c>
      <c r="B74" s="100" t="s">
        <v>242</v>
      </c>
      <c r="C74" s="106" t="s">
        <v>302</v>
      </c>
      <c r="D74" s="106" t="s">
        <v>556</v>
      </c>
      <c r="E74" s="101" t="s">
        <v>65</v>
      </c>
      <c r="F74" s="106" t="s">
        <v>57</v>
      </c>
      <c r="G74" s="112">
        <v>18</v>
      </c>
      <c r="H74" s="112">
        <v>10</v>
      </c>
      <c r="I74" s="112">
        <v>8</v>
      </c>
      <c r="J74" s="112">
        <v>17</v>
      </c>
      <c r="K74" s="112">
        <v>1</v>
      </c>
    </row>
    <row r="75" spans="1:11">
      <c r="A75" s="243"/>
      <c r="B75" s="244" t="s">
        <v>160</v>
      </c>
      <c r="C75" s="245">
        <f>COUNTA(C62:C74)</f>
        <v>13</v>
      </c>
      <c r="D75" s="246"/>
      <c r="E75" s="247"/>
      <c r="F75" s="246"/>
      <c r="G75" s="248">
        <f>SUM(G62:G74)</f>
        <v>391</v>
      </c>
      <c r="H75" s="248">
        <f>SUM(H62:H74)</f>
        <v>210</v>
      </c>
      <c r="I75" s="248">
        <f>SUM(I62:I74)</f>
        <v>181</v>
      </c>
      <c r="J75" s="248">
        <f>SUM(J62:J74)</f>
        <v>374</v>
      </c>
      <c r="K75" s="248">
        <f>SUM(K62:K74)</f>
        <v>17</v>
      </c>
    </row>
    <row r="76" spans="1:11">
      <c r="A76" s="112">
        <v>11</v>
      </c>
      <c r="B76" s="103" t="s">
        <v>238</v>
      </c>
      <c r="C76" s="106" t="s">
        <v>557</v>
      </c>
      <c r="D76" s="106" t="s">
        <v>508</v>
      </c>
      <c r="E76" s="101" t="s">
        <v>65</v>
      </c>
      <c r="F76" s="106" t="s">
        <v>76</v>
      </c>
      <c r="G76" s="112">
        <v>31</v>
      </c>
      <c r="H76" s="112">
        <v>16</v>
      </c>
      <c r="I76" s="112">
        <v>15</v>
      </c>
      <c r="J76" s="112">
        <v>12</v>
      </c>
      <c r="K76" s="112">
        <v>19</v>
      </c>
    </row>
    <row r="77" spans="1:11">
      <c r="A77" s="112">
        <v>21</v>
      </c>
      <c r="B77" s="103" t="s">
        <v>34</v>
      </c>
      <c r="C77" s="106" t="s">
        <v>558</v>
      </c>
      <c r="D77" s="106" t="s">
        <v>530</v>
      </c>
      <c r="E77" s="101" t="s">
        <v>65</v>
      </c>
      <c r="F77" s="106" t="s">
        <v>76</v>
      </c>
      <c r="G77" s="112">
        <v>35</v>
      </c>
      <c r="H77" s="112">
        <v>19</v>
      </c>
      <c r="I77" s="112">
        <v>16</v>
      </c>
      <c r="J77" s="112">
        <v>18</v>
      </c>
      <c r="K77" s="112">
        <v>17</v>
      </c>
    </row>
    <row r="78" spans="1:11">
      <c r="A78" s="112">
        <v>35</v>
      </c>
      <c r="B78" s="103" t="s">
        <v>207</v>
      </c>
      <c r="C78" s="106" t="s">
        <v>350</v>
      </c>
      <c r="D78" s="106" t="s">
        <v>512</v>
      </c>
      <c r="E78" s="101" t="s">
        <v>65</v>
      </c>
      <c r="F78" s="106" t="s">
        <v>76</v>
      </c>
      <c r="G78" s="112">
        <v>15</v>
      </c>
      <c r="H78" s="112">
        <v>13</v>
      </c>
      <c r="I78" s="112">
        <v>2</v>
      </c>
      <c r="J78" s="112">
        <v>15</v>
      </c>
      <c r="K78" s="112">
        <v>0</v>
      </c>
    </row>
    <row r="79" spans="1:11" ht="24">
      <c r="A79" s="112">
        <v>39</v>
      </c>
      <c r="B79" s="103" t="s">
        <v>236</v>
      </c>
      <c r="C79" s="106" t="s">
        <v>289</v>
      </c>
      <c r="D79" s="106" t="s">
        <v>559</v>
      </c>
      <c r="E79" s="101" t="s">
        <v>65</v>
      </c>
      <c r="F79" s="106" t="s">
        <v>76</v>
      </c>
      <c r="G79" s="112">
        <v>22</v>
      </c>
      <c r="H79" s="112">
        <v>17</v>
      </c>
      <c r="I79" s="112">
        <v>5</v>
      </c>
      <c r="J79" s="112">
        <v>18</v>
      </c>
      <c r="K79" s="112">
        <v>4</v>
      </c>
    </row>
    <row r="80" spans="1:11">
      <c r="A80" s="112">
        <v>42</v>
      </c>
      <c r="B80" s="103" t="s">
        <v>40</v>
      </c>
      <c r="C80" s="106" t="s">
        <v>560</v>
      </c>
      <c r="D80" s="106" t="s">
        <v>513</v>
      </c>
      <c r="E80" s="101" t="s">
        <v>65</v>
      </c>
      <c r="F80" s="106" t="s">
        <v>76</v>
      </c>
      <c r="G80" s="112">
        <v>30</v>
      </c>
      <c r="H80" s="112">
        <v>22</v>
      </c>
      <c r="I80" s="112">
        <v>8</v>
      </c>
      <c r="J80" s="112">
        <v>24</v>
      </c>
      <c r="K80" s="112">
        <v>6</v>
      </c>
    </row>
    <row r="81" spans="1:11">
      <c r="A81" s="112">
        <v>53</v>
      </c>
      <c r="B81" s="103" t="s">
        <v>34</v>
      </c>
      <c r="C81" s="106" t="s">
        <v>561</v>
      </c>
      <c r="D81" s="106" t="s">
        <v>534</v>
      </c>
      <c r="E81" s="101" t="s">
        <v>65</v>
      </c>
      <c r="F81" s="106" t="s">
        <v>76</v>
      </c>
      <c r="G81" s="112">
        <v>31</v>
      </c>
      <c r="H81" s="112">
        <v>18</v>
      </c>
      <c r="I81" s="112">
        <v>13</v>
      </c>
      <c r="J81" s="112">
        <v>18</v>
      </c>
      <c r="K81" s="112">
        <v>13</v>
      </c>
    </row>
    <row r="82" spans="1:11">
      <c r="A82" s="112">
        <v>65</v>
      </c>
      <c r="B82" s="103" t="s">
        <v>34</v>
      </c>
      <c r="C82" s="106" t="s">
        <v>562</v>
      </c>
      <c r="D82" s="106" t="s">
        <v>517</v>
      </c>
      <c r="E82" s="101" t="s">
        <v>65</v>
      </c>
      <c r="F82" s="106" t="s">
        <v>76</v>
      </c>
      <c r="G82" s="112">
        <v>18</v>
      </c>
      <c r="H82" s="112">
        <v>5</v>
      </c>
      <c r="I82" s="112">
        <v>13</v>
      </c>
      <c r="J82" s="112">
        <v>8</v>
      </c>
      <c r="K82" s="112">
        <v>10</v>
      </c>
    </row>
    <row r="83" spans="1:11">
      <c r="A83" s="112">
        <v>67</v>
      </c>
      <c r="B83" s="103" t="s">
        <v>34</v>
      </c>
      <c r="C83" s="106" t="s">
        <v>563</v>
      </c>
      <c r="D83" s="106" t="s">
        <v>564</v>
      </c>
      <c r="E83" s="101" t="s">
        <v>65</v>
      </c>
      <c r="F83" s="106" t="s">
        <v>76</v>
      </c>
      <c r="G83" s="112">
        <v>28</v>
      </c>
      <c r="H83" s="112">
        <v>17</v>
      </c>
      <c r="I83" s="112">
        <v>11</v>
      </c>
      <c r="J83" s="112">
        <v>12</v>
      </c>
      <c r="K83" s="112">
        <v>16</v>
      </c>
    </row>
    <row r="84" spans="1:11" ht="14.25" customHeight="1">
      <c r="A84" s="112">
        <v>73</v>
      </c>
      <c r="B84" s="103" t="s">
        <v>33</v>
      </c>
      <c r="C84" s="106" t="s">
        <v>390</v>
      </c>
      <c r="D84" s="106" t="s">
        <v>565</v>
      </c>
      <c r="E84" s="101" t="s">
        <v>65</v>
      </c>
      <c r="F84" s="106" t="s">
        <v>76</v>
      </c>
      <c r="G84" s="112">
        <v>21</v>
      </c>
      <c r="H84" s="112">
        <v>17</v>
      </c>
      <c r="I84" s="112">
        <v>4</v>
      </c>
      <c r="J84" s="112">
        <v>20</v>
      </c>
      <c r="K84" s="112">
        <v>1</v>
      </c>
    </row>
    <row r="85" spans="1:11">
      <c r="A85" s="112">
        <v>86</v>
      </c>
      <c r="B85" s="103" t="s">
        <v>38</v>
      </c>
      <c r="C85" s="106" t="s">
        <v>566</v>
      </c>
      <c r="D85" s="106" t="s">
        <v>567</v>
      </c>
      <c r="E85" s="101" t="s">
        <v>65</v>
      </c>
      <c r="F85" s="106" t="s">
        <v>76</v>
      </c>
      <c r="G85" s="112">
        <v>26</v>
      </c>
      <c r="H85" s="112">
        <v>15</v>
      </c>
      <c r="I85" s="112">
        <v>11</v>
      </c>
      <c r="J85" s="112">
        <v>14</v>
      </c>
      <c r="K85" s="112">
        <v>12</v>
      </c>
    </row>
    <row r="86" spans="1:11" ht="24">
      <c r="A86" s="112">
        <v>95</v>
      </c>
      <c r="B86" s="103" t="s">
        <v>236</v>
      </c>
      <c r="C86" s="106" t="s">
        <v>285</v>
      </c>
      <c r="D86" s="106" t="s">
        <v>544</v>
      </c>
      <c r="E86" s="101" t="s">
        <v>65</v>
      </c>
      <c r="F86" s="106" t="s">
        <v>76</v>
      </c>
      <c r="G86" s="112">
        <v>25</v>
      </c>
      <c r="H86" s="112">
        <v>14</v>
      </c>
      <c r="I86" s="112">
        <v>11</v>
      </c>
      <c r="J86" s="112">
        <v>19</v>
      </c>
      <c r="K86" s="112">
        <v>6</v>
      </c>
    </row>
    <row r="87" spans="1:11">
      <c r="A87" s="112">
        <v>102</v>
      </c>
      <c r="B87" s="103" t="s">
        <v>157</v>
      </c>
      <c r="C87" s="106" t="s">
        <v>208</v>
      </c>
      <c r="D87" s="106" t="s">
        <v>568</v>
      </c>
      <c r="E87" s="101" t="s">
        <v>65</v>
      </c>
      <c r="F87" s="106" t="s">
        <v>76</v>
      </c>
      <c r="G87" s="112">
        <v>38</v>
      </c>
      <c r="H87" s="112">
        <v>26</v>
      </c>
      <c r="I87" s="112">
        <v>12</v>
      </c>
      <c r="J87" s="112">
        <v>6</v>
      </c>
      <c r="K87" s="112">
        <v>32</v>
      </c>
    </row>
    <row r="88" spans="1:11">
      <c r="A88" s="112">
        <v>104</v>
      </c>
      <c r="B88" s="103" t="s">
        <v>38</v>
      </c>
      <c r="C88" s="106" t="s">
        <v>569</v>
      </c>
      <c r="D88" s="106" t="s">
        <v>570</v>
      </c>
      <c r="E88" s="101" t="s">
        <v>65</v>
      </c>
      <c r="F88" s="106" t="s">
        <v>76</v>
      </c>
      <c r="G88" s="112">
        <v>39</v>
      </c>
      <c r="H88" s="112">
        <v>25</v>
      </c>
      <c r="I88" s="112">
        <v>14</v>
      </c>
      <c r="J88" s="112">
        <v>21</v>
      </c>
      <c r="K88" s="112">
        <v>18</v>
      </c>
    </row>
    <row r="89" spans="1:11" ht="24">
      <c r="A89" s="112">
        <v>105</v>
      </c>
      <c r="B89" s="100" t="s">
        <v>31</v>
      </c>
      <c r="C89" s="106" t="s">
        <v>256</v>
      </c>
      <c r="D89" s="106" t="s">
        <v>547</v>
      </c>
      <c r="E89" s="101" t="s">
        <v>65</v>
      </c>
      <c r="F89" s="106" t="s">
        <v>76</v>
      </c>
      <c r="G89" s="112">
        <v>37</v>
      </c>
      <c r="H89" s="112">
        <v>29</v>
      </c>
      <c r="I89" s="112">
        <v>8</v>
      </c>
      <c r="J89" s="112">
        <v>37</v>
      </c>
      <c r="K89" s="112">
        <v>0</v>
      </c>
    </row>
    <row r="90" spans="1:11" ht="24">
      <c r="A90" s="112">
        <v>107</v>
      </c>
      <c r="B90" s="103" t="s">
        <v>156</v>
      </c>
      <c r="C90" s="106" t="s">
        <v>355</v>
      </c>
      <c r="D90" s="106" t="s">
        <v>547</v>
      </c>
      <c r="E90" s="101" t="s">
        <v>65</v>
      </c>
      <c r="F90" s="106" t="s">
        <v>76</v>
      </c>
      <c r="G90" s="112">
        <v>29</v>
      </c>
      <c r="H90" s="112">
        <v>19</v>
      </c>
      <c r="I90" s="112">
        <v>10</v>
      </c>
      <c r="J90" s="112">
        <v>25</v>
      </c>
      <c r="K90" s="112">
        <v>4</v>
      </c>
    </row>
    <row r="91" spans="1:11">
      <c r="A91" s="112">
        <v>108</v>
      </c>
      <c r="B91" s="103" t="s">
        <v>38</v>
      </c>
      <c r="C91" s="106" t="s">
        <v>571</v>
      </c>
      <c r="D91" s="106" t="s">
        <v>547</v>
      </c>
      <c r="E91" s="101" t="s">
        <v>65</v>
      </c>
      <c r="F91" s="106" t="s">
        <v>76</v>
      </c>
      <c r="G91" s="112">
        <v>35</v>
      </c>
      <c r="H91" s="112">
        <v>30</v>
      </c>
      <c r="I91" s="112">
        <v>5</v>
      </c>
      <c r="J91" s="112">
        <v>14</v>
      </c>
      <c r="K91" s="112">
        <v>21</v>
      </c>
    </row>
    <row r="92" spans="1:11">
      <c r="A92" s="243"/>
      <c r="B92" s="244" t="s">
        <v>160</v>
      </c>
      <c r="C92" s="245">
        <f>COUNTA(C76:C91)</f>
        <v>16</v>
      </c>
      <c r="D92" s="246"/>
      <c r="E92" s="247"/>
      <c r="F92" s="246"/>
      <c r="G92" s="248">
        <f>SUM(G76:G91)</f>
        <v>460</v>
      </c>
      <c r="H92" s="248">
        <f>SUM(H76:H91)</f>
        <v>302</v>
      </c>
      <c r="I92" s="248">
        <f>SUM(I76:I91)</f>
        <v>158</v>
      </c>
      <c r="J92" s="248">
        <f>SUM(J76:J91)</f>
        <v>281</v>
      </c>
      <c r="K92" s="248">
        <f>SUM(K76:K91)</f>
        <v>179</v>
      </c>
    </row>
    <row r="93" spans="1:11">
      <c r="A93" s="237"/>
      <c r="B93" s="238" t="s">
        <v>188</v>
      </c>
      <c r="C93" s="239">
        <f>C61+C34+C92+C75</f>
        <v>69</v>
      </c>
      <c r="D93" s="240"/>
      <c r="E93" s="241"/>
      <c r="F93" s="240"/>
      <c r="G93" s="242">
        <f>G92+G75+G61+G34</f>
        <v>1861</v>
      </c>
      <c r="H93" s="242">
        <f>H92+H75+H61+H34</f>
        <v>1222</v>
      </c>
      <c r="I93" s="242">
        <f>I92+I75+I61+I34</f>
        <v>639</v>
      </c>
      <c r="J93" s="242">
        <f>J92+J75+J61+J34</f>
        <v>1375</v>
      </c>
      <c r="K93" s="242">
        <f>K92+K75+K61+K34</f>
        <v>486</v>
      </c>
    </row>
    <row r="94" spans="1:11">
      <c r="A94" s="112">
        <v>4</v>
      </c>
      <c r="B94" s="103" t="s">
        <v>42</v>
      </c>
      <c r="C94" s="106" t="s">
        <v>398</v>
      </c>
      <c r="D94" s="106" t="s">
        <v>572</v>
      </c>
      <c r="E94" s="101" t="s">
        <v>64</v>
      </c>
      <c r="F94" s="106" t="s">
        <v>56</v>
      </c>
      <c r="G94" s="112">
        <v>32</v>
      </c>
      <c r="H94" s="112">
        <v>9</v>
      </c>
      <c r="I94" s="112">
        <v>23</v>
      </c>
      <c r="J94" s="112">
        <v>32</v>
      </c>
      <c r="K94" s="112">
        <v>0</v>
      </c>
    </row>
    <row r="95" spans="1:11">
      <c r="A95" s="112">
        <v>6</v>
      </c>
      <c r="B95" s="103" t="s">
        <v>34</v>
      </c>
      <c r="C95" s="106" t="s">
        <v>311</v>
      </c>
      <c r="D95" s="106" t="s">
        <v>573</v>
      </c>
      <c r="E95" s="101" t="s">
        <v>64</v>
      </c>
      <c r="F95" s="106" t="s">
        <v>56</v>
      </c>
      <c r="G95" s="112">
        <v>27</v>
      </c>
      <c r="H95" s="112">
        <v>17</v>
      </c>
      <c r="I95" s="112">
        <v>10</v>
      </c>
      <c r="J95" s="112">
        <v>26</v>
      </c>
      <c r="K95" s="112">
        <v>1</v>
      </c>
    </row>
    <row r="96" spans="1:11" ht="24">
      <c r="A96" s="112">
        <v>7</v>
      </c>
      <c r="B96" s="103" t="s">
        <v>414</v>
      </c>
      <c r="C96" s="106" t="s">
        <v>423</v>
      </c>
      <c r="D96" s="106" t="s">
        <v>573</v>
      </c>
      <c r="E96" s="101" t="s">
        <v>64</v>
      </c>
      <c r="F96" s="106" t="s">
        <v>56</v>
      </c>
      <c r="G96" s="112">
        <v>24</v>
      </c>
      <c r="H96" s="112">
        <v>10</v>
      </c>
      <c r="I96" s="112">
        <v>14</v>
      </c>
      <c r="J96" s="112">
        <v>24</v>
      </c>
      <c r="K96" s="112">
        <v>0</v>
      </c>
    </row>
    <row r="97" spans="1:11">
      <c r="A97" s="112">
        <v>13</v>
      </c>
      <c r="B97" s="103" t="s">
        <v>34</v>
      </c>
      <c r="C97" s="106" t="s">
        <v>313</v>
      </c>
      <c r="D97" s="106" t="s">
        <v>574</v>
      </c>
      <c r="E97" s="101" t="s">
        <v>64</v>
      </c>
      <c r="F97" s="106" t="s">
        <v>56</v>
      </c>
      <c r="G97" s="112">
        <v>45</v>
      </c>
      <c r="H97" s="112">
        <v>27</v>
      </c>
      <c r="I97" s="112">
        <v>18</v>
      </c>
      <c r="J97" s="112">
        <v>38</v>
      </c>
      <c r="K97" s="112">
        <v>7</v>
      </c>
    </row>
    <row r="98" spans="1:11">
      <c r="A98" s="112">
        <v>16</v>
      </c>
      <c r="B98" s="103" t="s">
        <v>42</v>
      </c>
      <c r="C98" s="106" t="s">
        <v>260</v>
      </c>
      <c r="D98" s="106" t="s">
        <v>575</v>
      </c>
      <c r="E98" s="101" t="s">
        <v>64</v>
      </c>
      <c r="F98" s="106" t="s">
        <v>56</v>
      </c>
      <c r="G98" s="112">
        <v>15</v>
      </c>
      <c r="H98" s="112">
        <v>4</v>
      </c>
      <c r="I98" s="112">
        <v>11</v>
      </c>
      <c r="J98" s="112">
        <v>15</v>
      </c>
      <c r="K98" s="112">
        <v>0</v>
      </c>
    </row>
    <row r="99" spans="1:11">
      <c r="A99" s="112">
        <v>22</v>
      </c>
      <c r="B99" s="103" t="s">
        <v>34</v>
      </c>
      <c r="C99" s="106" t="s">
        <v>576</v>
      </c>
      <c r="D99" s="106" t="s">
        <v>530</v>
      </c>
      <c r="E99" s="101" t="s">
        <v>64</v>
      </c>
      <c r="F99" s="106" t="s">
        <v>56</v>
      </c>
      <c r="G99" s="112">
        <v>28</v>
      </c>
      <c r="H99" s="112">
        <v>11</v>
      </c>
      <c r="I99" s="112">
        <v>17</v>
      </c>
      <c r="J99" s="112">
        <v>24</v>
      </c>
      <c r="K99" s="112">
        <v>4</v>
      </c>
    </row>
    <row r="100" spans="1:11">
      <c r="A100" s="112">
        <v>24</v>
      </c>
      <c r="B100" s="103" t="s">
        <v>207</v>
      </c>
      <c r="C100" s="106" t="s">
        <v>299</v>
      </c>
      <c r="D100" s="106" t="s">
        <v>530</v>
      </c>
      <c r="E100" s="101" t="s">
        <v>64</v>
      </c>
      <c r="F100" s="106" t="s">
        <v>56</v>
      </c>
      <c r="G100" s="112">
        <v>29</v>
      </c>
      <c r="H100" s="112">
        <v>23</v>
      </c>
      <c r="I100" s="112">
        <v>6</v>
      </c>
      <c r="J100" s="112">
        <v>16</v>
      </c>
      <c r="K100" s="112">
        <v>13</v>
      </c>
    </row>
    <row r="101" spans="1:11">
      <c r="A101" s="112">
        <v>28</v>
      </c>
      <c r="B101" s="103" t="s">
        <v>34</v>
      </c>
      <c r="C101" s="106" t="s">
        <v>577</v>
      </c>
      <c r="D101" s="106" t="s">
        <v>578</v>
      </c>
      <c r="E101" s="101" t="s">
        <v>64</v>
      </c>
      <c r="F101" s="106" t="s">
        <v>56</v>
      </c>
      <c r="G101" s="112">
        <v>31</v>
      </c>
      <c r="H101" s="112">
        <v>14</v>
      </c>
      <c r="I101" s="112">
        <v>17</v>
      </c>
      <c r="J101" s="112">
        <v>18</v>
      </c>
      <c r="K101" s="112">
        <v>13</v>
      </c>
    </row>
    <row r="102" spans="1:11">
      <c r="A102" s="112">
        <v>31</v>
      </c>
      <c r="B102" s="103" t="s">
        <v>34</v>
      </c>
      <c r="C102" s="106" t="s">
        <v>579</v>
      </c>
      <c r="D102" s="106" t="s">
        <v>580</v>
      </c>
      <c r="E102" s="101" t="s">
        <v>64</v>
      </c>
      <c r="F102" s="106" t="s">
        <v>56</v>
      </c>
      <c r="G102" s="112">
        <v>26</v>
      </c>
      <c r="H102" s="112">
        <v>9</v>
      </c>
      <c r="I102" s="112">
        <v>17</v>
      </c>
      <c r="J102" s="112">
        <v>15</v>
      </c>
      <c r="K102" s="112">
        <v>11</v>
      </c>
    </row>
    <row r="103" spans="1:11">
      <c r="A103" s="112">
        <v>38</v>
      </c>
      <c r="B103" s="103" t="s">
        <v>42</v>
      </c>
      <c r="C103" s="106" t="s">
        <v>270</v>
      </c>
      <c r="D103" s="106" t="s">
        <v>581</v>
      </c>
      <c r="E103" s="101" t="s">
        <v>64</v>
      </c>
      <c r="F103" s="106" t="s">
        <v>56</v>
      </c>
      <c r="G103" s="112">
        <v>13</v>
      </c>
      <c r="H103" s="112">
        <v>6</v>
      </c>
      <c r="I103" s="112">
        <v>7</v>
      </c>
      <c r="J103" s="112">
        <v>13</v>
      </c>
      <c r="K103" s="112">
        <v>0</v>
      </c>
    </row>
    <row r="104" spans="1:11">
      <c r="A104" s="112">
        <v>46</v>
      </c>
      <c r="B104" s="103" t="s">
        <v>34</v>
      </c>
      <c r="C104" s="106" t="s">
        <v>264</v>
      </c>
      <c r="D104" s="106" t="s">
        <v>582</v>
      </c>
      <c r="E104" s="101" t="s">
        <v>64</v>
      </c>
      <c r="F104" s="106" t="s">
        <v>56</v>
      </c>
      <c r="G104" s="112">
        <v>25</v>
      </c>
      <c r="H104" s="112">
        <v>12</v>
      </c>
      <c r="I104" s="112">
        <v>13</v>
      </c>
      <c r="J104" s="112">
        <v>20</v>
      </c>
      <c r="K104" s="112">
        <v>5</v>
      </c>
    </row>
    <row r="105" spans="1:11" ht="24">
      <c r="A105" s="112">
        <v>48</v>
      </c>
      <c r="B105" s="103" t="s">
        <v>384</v>
      </c>
      <c r="C105" s="106" t="s">
        <v>385</v>
      </c>
      <c r="D105" s="106" t="s">
        <v>583</v>
      </c>
      <c r="E105" s="101" t="s">
        <v>64</v>
      </c>
      <c r="F105" s="106" t="s">
        <v>56</v>
      </c>
      <c r="G105" s="112">
        <v>17</v>
      </c>
      <c r="H105" s="112">
        <v>5</v>
      </c>
      <c r="I105" s="112">
        <v>12</v>
      </c>
      <c r="J105" s="112">
        <v>16</v>
      </c>
      <c r="K105" s="112">
        <v>1</v>
      </c>
    </row>
    <row r="106" spans="1:11" ht="24">
      <c r="A106" s="112">
        <v>50</v>
      </c>
      <c r="B106" s="103" t="s">
        <v>436</v>
      </c>
      <c r="C106" s="106" t="s">
        <v>437</v>
      </c>
      <c r="D106" s="106" t="s">
        <v>515</v>
      </c>
      <c r="E106" s="101" t="s">
        <v>64</v>
      </c>
      <c r="F106" s="106" t="s">
        <v>56</v>
      </c>
      <c r="G106" s="112">
        <v>19</v>
      </c>
      <c r="H106" s="112">
        <v>9</v>
      </c>
      <c r="I106" s="112">
        <v>10</v>
      </c>
      <c r="J106" s="112">
        <v>19</v>
      </c>
      <c r="K106" s="112">
        <v>0</v>
      </c>
    </row>
    <row r="107" spans="1:11">
      <c r="A107" s="112">
        <v>59</v>
      </c>
      <c r="B107" s="103" t="s">
        <v>34</v>
      </c>
      <c r="C107" s="106" t="s">
        <v>584</v>
      </c>
      <c r="D107" s="106" t="s">
        <v>550</v>
      </c>
      <c r="E107" s="101" t="s">
        <v>64</v>
      </c>
      <c r="F107" s="106" t="s">
        <v>56</v>
      </c>
      <c r="G107" s="112">
        <v>35</v>
      </c>
      <c r="H107" s="112">
        <v>27</v>
      </c>
      <c r="I107" s="112">
        <v>8</v>
      </c>
      <c r="J107" s="112">
        <v>26</v>
      </c>
      <c r="K107" s="112">
        <v>9</v>
      </c>
    </row>
    <row r="108" spans="1:11">
      <c r="A108" s="112">
        <v>63</v>
      </c>
      <c r="B108" s="103" t="s">
        <v>42</v>
      </c>
      <c r="C108" s="106" t="s">
        <v>301</v>
      </c>
      <c r="D108" s="106" t="s">
        <v>551</v>
      </c>
      <c r="E108" s="101" t="s">
        <v>64</v>
      </c>
      <c r="F108" s="106" t="s">
        <v>56</v>
      </c>
      <c r="G108" s="112">
        <v>15</v>
      </c>
      <c r="H108" s="112">
        <v>8</v>
      </c>
      <c r="I108" s="112">
        <v>7</v>
      </c>
      <c r="J108" s="112">
        <v>15</v>
      </c>
      <c r="K108" s="112">
        <v>0</v>
      </c>
    </row>
    <row r="109" spans="1:11">
      <c r="A109" s="112">
        <v>64</v>
      </c>
      <c r="B109" s="103" t="s">
        <v>34</v>
      </c>
      <c r="C109" s="106" t="s">
        <v>585</v>
      </c>
      <c r="D109" s="106" t="s">
        <v>517</v>
      </c>
      <c r="E109" s="101" t="s">
        <v>64</v>
      </c>
      <c r="F109" s="106" t="s">
        <v>56</v>
      </c>
      <c r="G109" s="112">
        <v>22</v>
      </c>
      <c r="H109" s="112">
        <v>13</v>
      </c>
      <c r="I109" s="112">
        <v>9</v>
      </c>
      <c r="J109" s="112">
        <v>10</v>
      </c>
      <c r="K109" s="112">
        <v>12</v>
      </c>
    </row>
    <row r="110" spans="1:11" ht="24">
      <c r="A110" s="112">
        <v>68</v>
      </c>
      <c r="B110" s="103" t="s">
        <v>414</v>
      </c>
      <c r="C110" s="106" t="s">
        <v>415</v>
      </c>
      <c r="D110" s="106" t="s">
        <v>518</v>
      </c>
      <c r="E110" s="101" t="s">
        <v>64</v>
      </c>
      <c r="F110" s="106" t="s">
        <v>56</v>
      </c>
      <c r="G110" s="112">
        <v>11</v>
      </c>
      <c r="H110" s="112">
        <v>5</v>
      </c>
      <c r="I110" s="112">
        <v>6</v>
      </c>
      <c r="J110" s="112">
        <v>11</v>
      </c>
      <c r="K110" s="112">
        <v>0</v>
      </c>
    </row>
    <row r="111" spans="1:11">
      <c r="A111" s="112">
        <v>78</v>
      </c>
      <c r="B111" s="103" t="s">
        <v>42</v>
      </c>
      <c r="C111" s="106" t="s">
        <v>262</v>
      </c>
      <c r="D111" s="106" t="s">
        <v>586</v>
      </c>
      <c r="E111" s="101" t="s">
        <v>64</v>
      </c>
      <c r="F111" s="106" t="s">
        <v>56</v>
      </c>
      <c r="G111" s="112">
        <v>19</v>
      </c>
      <c r="H111" s="112">
        <v>7</v>
      </c>
      <c r="I111" s="112">
        <v>12</v>
      </c>
      <c r="J111" s="112">
        <v>19</v>
      </c>
      <c r="K111" s="112">
        <v>0</v>
      </c>
    </row>
    <row r="112" spans="1:11" ht="24">
      <c r="A112" s="112">
        <v>97</v>
      </c>
      <c r="B112" s="103" t="s">
        <v>384</v>
      </c>
      <c r="C112" s="106" t="s">
        <v>399</v>
      </c>
      <c r="D112" s="106" t="s">
        <v>544</v>
      </c>
      <c r="E112" s="101" t="s">
        <v>64</v>
      </c>
      <c r="F112" s="106" t="s">
        <v>56</v>
      </c>
      <c r="G112" s="112">
        <v>13</v>
      </c>
      <c r="H112" s="112">
        <v>6</v>
      </c>
      <c r="I112" s="112">
        <v>7</v>
      </c>
      <c r="J112" s="112">
        <v>13</v>
      </c>
      <c r="K112" s="112">
        <v>0</v>
      </c>
    </row>
    <row r="113" spans="1:11">
      <c r="A113" s="112">
        <v>98</v>
      </c>
      <c r="B113" s="103" t="s">
        <v>34</v>
      </c>
      <c r="C113" s="106" t="s">
        <v>258</v>
      </c>
      <c r="D113" s="106" t="s">
        <v>556</v>
      </c>
      <c r="E113" s="101" t="s">
        <v>64</v>
      </c>
      <c r="F113" s="106" t="s">
        <v>56</v>
      </c>
      <c r="G113" s="112">
        <v>36</v>
      </c>
      <c r="H113" s="112">
        <v>20</v>
      </c>
      <c r="I113" s="112">
        <v>16</v>
      </c>
      <c r="J113" s="112">
        <v>30</v>
      </c>
      <c r="K113" s="112">
        <v>6</v>
      </c>
    </row>
    <row r="114" spans="1:11">
      <c r="A114" s="112">
        <v>100</v>
      </c>
      <c r="B114" s="103" t="s">
        <v>42</v>
      </c>
      <c r="C114" s="106" t="s">
        <v>297</v>
      </c>
      <c r="D114" s="106" t="s">
        <v>587</v>
      </c>
      <c r="E114" s="101" t="s">
        <v>64</v>
      </c>
      <c r="F114" s="106" t="s">
        <v>56</v>
      </c>
      <c r="G114" s="112">
        <v>30</v>
      </c>
      <c r="H114" s="112">
        <v>15</v>
      </c>
      <c r="I114" s="112">
        <v>15</v>
      </c>
      <c r="J114" s="112">
        <v>30</v>
      </c>
      <c r="K114" s="112">
        <v>0</v>
      </c>
    </row>
    <row r="115" spans="1:11">
      <c r="A115" s="243"/>
      <c r="B115" s="244" t="s">
        <v>160</v>
      </c>
      <c r="C115" s="245">
        <f>COUNTA(C94:C114)</f>
        <v>21</v>
      </c>
      <c r="D115" s="246"/>
      <c r="E115" s="247"/>
      <c r="F115" s="246"/>
      <c r="G115" s="248">
        <f>SUM(G94:G114)</f>
        <v>512</v>
      </c>
      <c r="H115" s="248">
        <f>SUM(H94:H114)</f>
        <v>257</v>
      </c>
      <c r="I115" s="248">
        <f>SUM(I94:I114)</f>
        <v>255</v>
      </c>
      <c r="J115" s="248">
        <f>SUM(J94:J114)</f>
        <v>430</v>
      </c>
      <c r="K115" s="248">
        <f>SUM(K94:K114)</f>
        <v>82</v>
      </c>
    </row>
    <row r="116" spans="1:11">
      <c r="A116" s="112">
        <v>27</v>
      </c>
      <c r="B116" s="103" t="s">
        <v>34</v>
      </c>
      <c r="C116" s="106" t="s">
        <v>588</v>
      </c>
      <c r="D116" s="106" t="s">
        <v>578</v>
      </c>
      <c r="E116" s="101" t="s">
        <v>64</v>
      </c>
      <c r="F116" s="106" t="s">
        <v>75</v>
      </c>
      <c r="G116" s="112">
        <v>45</v>
      </c>
      <c r="H116" s="112">
        <v>27</v>
      </c>
      <c r="I116" s="112">
        <v>18</v>
      </c>
      <c r="J116" s="112">
        <v>30</v>
      </c>
      <c r="K116" s="112">
        <v>15</v>
      </c>
    </row>
    <row r="117" spans="1:11">
      <c r="A117" s="112">
        <v>57</v>
      </c>
      <c r="B117" s="103" t="s">
        <v>42</v>
      </c>
      <c r="C117" s="106" t="s">
        <v>279</v>
      </c>
      <c r="D117" s="106" t="s">
        <v>589</v>
      </c>
      <c r="E117" s="101" t="s">
        <v>64</v>
      </c>
      <c r="F117" s="106" t="s">
        <v>75</v>
      </c>
      <c r="G117" s="112">
        <v>30</v>
      </c>
      <c r="H117" s="112">
        <v>14</v>
      </c>
      <c r="I117" s="112">
        <v>16</v>
      </c>
      <c r="J117" s="112">
        <v>30</v>
      </c>
      <c r="K117" s="112">
        <v>0</v>
      </c>
    </row>
    <row r="118" spans="1:11">
      <c r="A118" s="112">
        <v>79</v>
      </c>
      <c r="B118" s="103" t="s">
        <v>42</v>
      </c>
      <c r="C118" s="106" t="s">
        <v>291</v>
      </c>
      <c r="D118" s="106" t="s">
        <v>586</v>
      </c>
      <c r="E118" s="101" t="s">
        <v>64</v>
      </c>
      <c r="F118" s="106" t="s">
        <v>75</v>
      </c>
      <c r="G118" s="112">
        <v>30</v>
      </c>
      <c r="H118" s="112">
        <v>14</v>
      </c>
      <c r="I118" s="112">
        <v>16</v>
      </c>
      <c r="J118" s="112">
        <v>30</v>
      </c>
      <c r="K118" s="112">
        <v>0</v>
      </c>
    </row>
    <row r="119" spans="1:11">
      <c r="A119" s="243"/>
      <c r="B119" s="244" t="s">
        <v>160</v>
      </c>
      <c r="C119" s="245">
        <f>COUNTA(C116:C118)</f>
        <v>3</v>
      </c>
      <c r="D119" s="246"/>
      <c r="E119" s="247"/>
      <c r="F119" s="246"/>
      <c r="G119" s="248">
        <f>SUM(G116:G118)</f>
        <v>105</v>
      </c>
      <c r="H119" s="248">
        <f t="shared" ref="H119:K119" si="1">SUM(H116:H118)</f>
        <v>55</v>
      </c>
      <c r="I119" s="248">
        <f t="shared" si="1"/>
        <v>50</v>
      </c>
      <c r="J119" s="248">
        <f t="shared" si="1"/>
        <v>90</v>
      </c>
      <c r="K119" s="248">
        <f t="shared" si="1"/>
        <v>15</v>
      </c>
    </row>
    <row r="120" spans="1:11">
      <c r="A120" s="112">
        <v>52</v>
      </c>
      <c r="B120" s="100" t="s">
        <v>34</v>
      </c>
      <c r="C120" s="106" t="s">
        <v>590</v>
      </c>
      <c r="D120" s="106" t="s">
        <v>534</v>
      </c>
      <c r="E120" s="101" t="s">
        <v>64</v>
      </c>
      <c r="F120" s="106" t="s">
        <v>57</v>
      </c>
      <c r="G120" s="112">
        <v>21</v>
      </c>
      <c r="H120" s="112">
        <v>10</v>
      </c>
      <c r="I120" s="112">
        <v>11</v>
      </c>
      <c r="J120" s="112">
        <v>13</v>
      </c>
      <c r="K120" s="112">
        <v>8</v>
      </c>
    </row>
    <row r="121" spans="1:11">
      <c r="A121" s="112">
        <v>71</v>
      </c>
      <c r="B121" s="100" t="s">
        <v>42</v>
      </c>
      <c r="C121" s="106" t="s">
        <v>263</v>
      </c>
      <c r="D121" s="106" t="s">
        <v>591</v>
      </c>
      <c r="E121" s="101" t="s">
        <v>64</v>
      </c>
      <c r="F121" s="106" t="s">
        <v>57</v>
      </c>
      <c r="G121" s="112">
        <v>34</v>
      </c>
      <c r="H121" s="112">
        <v>21</v>
      </c>
      <c r="I121" s="112">
        <v>13</v>
      </c>
      <c r="J121" s="112">
        <v>34</v>
      </c>
      <c r="K121" s="112">
        <v>0</v>
      </c>
    </row>
    <row r="122" spans="1:11">
      <c r="A122" s="112">
        <v>83</v>
      </c>
      <c r="B122" s="100" t="s">
        <v>42</v>
      </c>
      <c r="C122" s="106" t="s">
        <v>305</v>
      </c>
      <c r="D122" s="106" t="s">
        <v>592</v>
      </c>
      <c r="E122" s="101" t="s">
        <v>64</v>
      </c>
      <c r="F122" s="106" t="s">
        <v>57</v>
      </c>
      <c r="G122" s="112">
        <v>34</v>
      </c>
      <c r="H122" s="112">
        <v>18</v>
      </c>
      <c r="I122" s="112">
        <v>16</v>
      </c>
      <c r="J122" s="112">
        <v>34</v>
      </c>
      <c r="K122" s="112">
        <v>0</v>
      </c>
    </row>
    <row r="123" spans="1:11">
      <c r="A123" s="112">
        <v>87</v>
      </c>
      <c r="B123" s="100" t="s">
        <v>42</v>
      </c>
      <c r="C123" s="106" t="s">
        <v>271</v>
      </c>
      <c r="D123" s="106" t="s">
        <v>567</v>
      </c>
      <c r="E123" s="101" t="s">
        <v>64</v>
      </c>
      <c r="F123" s="106" t="s">
        <v>57</v>
      </c>
      <c r="G123" s="112">
        <v>35</v>
      </c>
      <c r="H123" s="112">
        <v>14</v>
      </c>
      <c r="I123" s="112">
        <v>21</v>
      </c>
      <c r="J123" s="112">
        <v>34</v>
      </c>
      <c r="K123" s="112">
        <v>1</v>
      </c>
    </row>
    <row r="124" spans="1:11">
      <c r="A124" s="112">
        <v>91</v>
      </c>
      <c r="B124" s="100" t="s">
        <v>42</v>
      </c>
      <c r="C124" s="106" t="s">
        <v>420</v>
      </c>
      <c r="D124" s="106" t="s">
        <v>593</v>
      </c>
      <c r="E124" s="101" t="s">
        <v>64</v>
      </c>
      <c r="F124" s="106" t="s">
        <v>57</v>
      </c>
      <c r="G124" s="112">
        <v>27</v>
      </c>
      <c r="H124" s="112">
        <v>8</v>
      </c>
      <c r="I124" s="112">
        <v>19</v>
      </c>
      <c r="J124" s="112">
        <v>24</v>
      </c>
      <c r="K124" s="112">
        <v>3</v>
      </c>
    </row>
    <row r="125" spans="1:11">
      <c r="A125" s="243"/>
      <c r="B125" s="244" t="s">
        <v>160</v>
      </c>
      <c r="C125" s="245">
        <f>COUNTA(C120:C124)</f>
        <v>5</v>
      </c>
      <c r="D125" s="246"/>
      <c r="E125" s="247"/>
      <c r="F125" s="246"/>
      <c r="G125" s="248">
        <f>SUM(G120:G124)</f>
        <v>151</v>
      </c>
      <c r="H125" s="248">
        <f t="shared" ref="H125:K125" si="2">SUM(H120:H124)</f>
        <v>71</v>
      </c>
      <c r="I125" s="248">
        <f t="shared" si="2"/>
        <v>80</v>
      </c>
      <c r="J125" s="248">
        <f t="shared" si="2"/>
        <v>139</v>
      </c>
      <c r="K125" s="248">
        <f t="shared" si="2"/>
        <v>12</v>
      </c>
    </row>
    <row r="126" spans="1:11">
      <c r="A126" s="112">
        <v>29</v>
      </c>
      <c r="B126" s="103" t="s">
        <v>34</v>
      </c>
      <c r="C126" s="106" t="s">
        <v>594</v>
      </c>
      <c r="D126" s="106" t="s">
        <v>578</v>
      </c>
      <c r="E126" s="101" t="s">
        <v>64</v>
      </c>
      <c r="F126" s="106" t="s">
        <v>76</v>
      </c>
      <c r="G126" s="112">
        <v>31</v>
      </c>
      <c r="H126" s="112">
        <v>17</v>
      </c>
      <c r="I126" s="112">
        <v>14</v>
      </c>
      <c r="J126" s="112">
        <v>26</v>
      </c>
      <c r="K126" s="112">
        <v>5</v>
      </c>
    </row>
    <row r="127" spans="1:11">
      <c r="A127" s="112">
        <v>32</v>
      </c>
      <c r="B127" s="103" t="s">
        <v>42</v>
      </c>
      <c r="C127" s="106" t="s">
        <v>304</v>
      </c>
      <c r="D127" s="106" t="s">
        <v>595</v>
      </c>
      <c r="E127" s="101" t="s">
        <v>64</v>
      </c>
      <c r="F127" s="106" t="s">
        <v>76</v>
      </c>
      <c r="G127" s="112">
        <v>27</v>
      </c>
      <c r="H127" s="112">
        <v>7</v>
      </c>
      <c r="I127" s="112">
        <v>20</v>
      </c>
      <c r="J127" s="112">
        <v>27</v>
      </c>
      <c r="K127" s="112">
        <v>0</v>
      </c>
    </row>
    <row r="128" spans="1:11">
      <c r="A128" s="112">
        <v>44</v>
      </c>
      <c r="B128" s="103" t="s">
        <v>42</v>
      </c>
      <c r="C128" s="106" t="s">
        <v>413</v>
      </c>
      <c r="D128" s="106" t="s">
        <v>596</v>
      </c>
      <c r="E128" s="101" t="s">
        <v>64</v>
      </c>
      <c r="F128" s="106" t="s">
        <v>76</v>
      </c>
      <c r="G128" s="112">
        <v>26</v>
      </c>
      <c r="H128" s="112">
        <v>6</v>
      </c>
      <c r="I128" s="112">
        <v>20</v>
      </c>
      <c r="J128" s="112">
        <v>25</v>
      </c>
      <c r="K128" s="112">
        <v>1</v>
      </c>
    </row>
    <row r="129" spans="1:11">
      <c r="A129" s="112">
        <v>47</v>
      </c>
      <c r="B129" s="103" t="s">
        <v>42</v>
      </c>
      <c r="C129" s="106" t="s">
        <v>388</v>
      </c>
      <c r="D129" s="106" t="s">
        <v>597</v>
      </c>
      <c r="E129" s="101" t="s">
        <v>64</v>
      </c>
      <c r="F129" s="106" t="s">
        <v>76</v>
      </c>
      <c r="G129" s="112">
        <v>25</v>
      </c>
      <c r="H129" s="112">
        <v>8</v>
      </c>
      <c r="I129" s="112">
        <v>17</v>
      </c>
      <c r="J129" s="112">
        <v>22</v>
      </c>
      <c r="K129" s="112">
        <v>3</v>
      </c>
    </row>
    <row r="130" spans="1:11">
      <c r="A130" s="112">
        <v>60</v>
      </c>
      <c r="B130" s="103" t="s">
        <v>34</v>
      </c>
      <c r="C130" s="106" t="s">
        <v>598</v>
      </c>
      <c r="D130" s="106" t="s">
        <v>599</v>
      </c>
      <c r="E130" s="101" t="s">
        <v>64</v>
      </c>
      <c r="F130" s="106" t="s">
        <v>76</v>
      </c>
      <c r="G130" s="112">
        <v>31</v>
      </c>
      <c r="H130" s="112">
        <v>18</v>
      </c>
      <c r="I130" s="112">
        <v>13</v>
      </c>
      <c r="J130" s="112">
        <v>15</v>
      </c>
      <c r="K130" s="112">
        <v>16</v>
      </c>
    </row>
    <row r="131" spans="1:11">
      <c r="A131" s="112">
        <v>88</v>
      </c>
      <c r="B131" s="103" t="s">
        <v>42</v>
      </c>
      <c r="C131" s="106" t="s">
        <v>272</v>
      </c>
      <c r="D131" s="106" t="s">
        <v>567</v>
      </c>
      <c r="E131" s="101" t="s">
        <v>64</v>
      </c>
      <c r="F131" s="106" t="s">
        <v>76</v>
      </c>
      <c r="G131" s="112">
        <v>30</v>
      </c>
      <c r="H131" s="112">
        <v>8</v>
      </c>
      <c r="I131" s="112">
        <v>22</v>
      </c>
      <c r="J131" s="112">
        <v>30</v>
      </c>
      <c r="K131" s="112">
        <v>0</v>
      </c>
    </row>
    <row r="132" spans="1:11">
      <c r="A132" s="243"/>
      <c r="B132" s="244" t="s">
        <v>160</v>
      </c>
      <c r="C132" s="245">
        <f>COUNTA(C126:C131)</f>
        <v>6</v>
      </c>
      <c r="D132" s="246"/>
      <c r="E132" s="247"/>
      <c r="F132" s="246"/>
      <c r="G132" s="248">
        <f>SUM(G126:G131)</f>
        <v>170</v>
      </c>
      <c r="H132" s="248">
        <f t="shared" ref="H132:K132" si="3">SUM(H126:H131)</f>
        <v>64</v>
      </c>
      <c r="I132" s="248">
        <f t="shared" si="3"/>
        <v>106</v>
      </c>
      <c r="J132" s="248">
        <f t="shared" si="3"/>
        <v>145</v>
      </c>
      <c r="K132" s="248">
        <f t="shared" si="3"/>
        <v>25</v>
      </c>
    </row>
    <row r="133" spans="1:11">
      <c r="A133" s="237"/>
      <c r="B133" s="238" t="s">
        <v>161</v>
      </c>
      <c r="C133" s="239">
        <f>C119+C115+C132+C125</f>
        <v>35</v>
      </c>
      <c r="D133" s="240"/>
      <c r="E133" s="241"/>
      <c r="F133" s="240"/>
      <c r="G133" s="242">
        <f>G119+G115+G132+G125</f>
        <v>938</v>
      </c>
      <c r="H133" s="242">
        <f t="shared" ref="H133:K133" si="4">H119+H115+H132+H125</f>
        <v>447</v>
      </c>
      <c r="I133" s="242">
        <f t="shared" si="4"/>
        <v>491</v>
      </c>
      <c r="J133" s="242">
        <f t="shared" si="4"/>
        <v>804</v>
      </c>
      <c r="K133" s="242">
        <f t="shared" si="4"/>
        <v>134</v>
      </c>
    </row>
    <row r="134" spans="1:11" s="340" customFormat="1">
      <c r="A134" s="380">
        <v>8</v>
      </c>
      <c r="B134" s="340" t="s">
        <v>309</v>
      </c>
      <c r="C134" s="77" t="s">
        <v>341</v>
      </c>
      <c r="D134" s="77" t="s">
        <v>508</v>
      </c>
      <c r="E134" s="77" t="s">
        <v>66</v>
      </c>
      <c r="F134" s="77" t="s">
        <v>57</v>
      </c>
      <c r="G134" s="380">
        <v>59</v>
      </c>
      <c r="H134" s="380">
        <v>30</v>
      </c>
      <c r="I134" s="380">
        <v>29</v>
      </c>
      <c r="J134" s="380">
        <v>59</v>
      </c>
      <c r="K134" s="380">
        <v>0</v>
      </c>
    </row>
    <row r="135" spans="1:11">
      <c r="A135" s="243"/>
      <c r="B135" s="244" t="s">
        <v>160</v>
      </c>
      <c r="C135" s="245">
        <f>COUNTA(C134)</f>
        <v>1</v>
      </c>
      <c r="D135" s="246"/>
      <c r="E135" s="247"/>
      <c r="F135" s="246"/>
      <c r="G135" s="248">
        <f>SUM(G134)</f>
        <v>59</v>
      </c>
      <c r="H135" s="248">
        <f>SUM(H134)</f>
        <v>30</v>
      </c>
      <c r="I135" s="248">
        <f>SUM(I134)</f>
        <v>29</v>
      </c>
      <c r="J135" s="248">
        <f>SUM(J134)</f>
        <v>59</v>
      </c>
      <c r="K135" s="248">
        <f>SUM(K134)</f>
        <v>0</v>
      </c>
    </row>
    <row r="136" spans="1:11">
      <c r="A136" s="112">
        <v>82</v>
      </c>
      <c r="B136" s="100" t="s">
        <v>309</v>
      </c>
      <c r="C136" s="106" t="s">
        <v>310</v>
      </c>
      <c r="D136" s="106" t="s">
        <v>592</v>
      </c>
      <c r="E136" s="101" t="s">
        <v>66</v>
      </c>
      <c r="F136" s="106" t="s">
        <v>76</v>
      </c>
      <c r="G136" s="112">
        <v>116</v>
      </c>
      <c r="H136" s="112">
        <v>95</v>
      </c>
      <c r="I136" s="112">
        <v>21</v>
      </c>
      <c r="J136" s="112">
        <v>116</v>
      </c>
      <c r="K136" s="112">
        <v>0</v>
      </c>
    </row>
    <row r="137" spans="1:11">
      <c r="A137" s="112">
        <v>89</v>
      </c>
      <c r="B137" s="100" t="s">
        <v>309</v>
      </c>
      <c r="C137" s="106" t="s">
        <v>326</v>
      </c>
      <c r="D137" s="106" t="s">
        <v>540</v>
      </c>
      <c r="E137" s="101" t="s">
        <v>66</v>
      </c>
      <c r="F137" s="106" t="s">
        <v>76</v>
      </c>
      <c r="G137" s="112">
        <v>74</v>
      </c>
      <c r="H137" s="112">
        <v>58</v>
      </c>
      <c r="I137" s="112">
        <v>16</v>
      </c>
      <c r="J137" s="112">
        <v>74</v>
      </c>
      <c r="K137" s="112">
        <v>0</v>
      </c>
    </row>
    <row r="138" spans="1:11">
      <c r="A138" s="243"/>
      <c r="B138" s="244" t="s">
        <v>160</v>
      </c>
      <c r="C138" s="245">
        <f>COUNTA(C136:C137)</f>
        <v>2</v>
      </c>
      <c r="D138" s="246"/>
      <c r="E138" s="247"/>
      <c r="F138" s="246"/>
      <c r="G138" s="248">
        <f>SUM(G136:G137)</f>
        <v>190</v>
      </c>
      <c r="H138" s="248">
        <f t="shared" ref="H138:K138" si="5">SUM(H136:H137)</f>
        <v>153</v>
      </c>
      <c r="I138" s="248">
        <f t="shared" si="5"/>
        <v>37</v>
      </c>
      <c r="J138" s="248">
        <f t="shared" si="5"/>
        <v>190</v>
      </c>
      <c r="K138" s="248">
        <f t="shared" si="5"/>
        <v>0</v>
      </c>
    </row>
    <row r="139" spans="1:11">
      <c r="A139" s="249"/>
      <c r="B139" s="250" t="s">
        <v>246</v>
      </c>
      <c r="C139" s="251">
        <f>SUM(C138,C135)</f>
        <v>3</v>
      </c>
      <c r="D139" s="252"/>
      <c r="E139" s="253"/>
      <c r="F139" s="252"/>
      <c r="G139" s="254">
        <f>SUM(G138,G135)</f>
        <v>249</v>
      </c>
      <c r="H139" s="254">
        <f t="shared" ref="H139:K139" si="6">SUM(H138,H135)</f>
        <v>183</v>
      </c>
      <c r="I139" s="254">
        <f t="shared" si="6"/>
        <v>66</v>
      </c>
      <c r="J139" s="254">
        <f t="shared" si="6"/>
        <v>249</v>
      </c>
      <c r="K139" s="254">
        <f t="shared" si="6"/>
        <v>0</v>
      </c>
    </row>
    <row r="140" spans="1:11">
      <c r="A140" s="255" t="s">
        <v>162</v>
      </c>
      <c r="B140" s="256"/>
      <c r="C140" s="257">
        <f>SUM(C139,C133,C93,C19)</f>
        <v>108</v>
      </c>
      <c r="D140" s="258"/>
      <c r="E140" s="259"/>
      <c r="F140" s="258"/>
      <c r="G140" s="260">
        <f>G139+G93+G133+G19</f>
        <v>3071</v>
      </c>
      <c r="H140" s="260">
        <f t="shared" ref="H140:K140" si="7">H139+H93+H133+H19</f>
        <v>1866</v>
      </c>
      <c r="I140" s="260">
        <f t="shared" si="7"/>
        <v>1205</v>
      </c>
      <c r="J140" s="260">
        <f t="shared" si="7"/>
        <v>2451</v>
      </c>
      <c r="K140" s="260">
        <f t="shared" si="7"/>
        <v>620</v>
      </c>
    </row>
    <row r="142" spans="1:11">
      <c r="A142" s="60" t="s">
        <v>672</v>
      </c>
    </row>
    <row r="143" spans="1:11">
      <c r="A143" s="60" t="s">
        <v>163</v>
      </c>
    </row>
    <row r="144" spans="1:11">
      <c r="A144" s="60" t="s">
        <v>164</v>
      </c>
    </row>
    <row r="145" spans="1:1">
      <c r="A145" s="60" t="s">
        <v>187</v>
      </c>
    </row>
    <row r="147" spans="1:1">
      <c r="A147" s="15" t="s">
        <v>671</v>
      </c>
    </row>
  </sheetData>
  <sortState xmlns:xlrd2="http://schemas.microsoft.com/office/spreadsheetml/2017/richdata2" ref="A15:K68">
    <sortCondition ref="E15:E68"/>
    <sortCondition ref="F15:F68"/>
  </sortState>
  <mergeCells count="10">
    <mergeCell ref="A3:K4"/>
    <mergeCell ref="H15:I15"/>
    <mergeCell ref="A8:K8"/>
    <mergeCell ref="A6:K6"/>
    <mergeCell ref="A5:K5"/>
    <mergeCell ref="I11:K12"/>
    <mergeCell ref="I13:K13"/>
    <mergeCell ref="A14:K14"/>
    <mergeCell ref="A7:K7"/>
    <mergeCell ref="A9:K9"/>
  </mergeCells>
  <pageMargins left="0.23622047244094491" right="0.23622047244094491" top="0.23622047244094491" bottom="0.23622047244094491" header="0" footer="0"/>
  <pageSetup paperSize="9" scale="72" fitToHeight="0" orientation="landscape" r:id="rId1"/>
  <headerFooter alignWithMargins="0"/>
  <rowBreaks count="3" manualBreakCount="3">
    <brk id="38" max="10" man="1"/>
    <brk id="75" max="10" man="1"/>
    <brk id="119"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3:R93"/>
  <sheetViews>
    <sheetView showGridLines="0" view="pageBreakPreview" zoomScale="90" zoomScaleNormal="100" zoomScaleSheetLayoutView="90" workbookViewId="0">
      <selection activeCell="F3" sqref="F3"/>
    </sheetView>
  </sheetViews>
  <sheetFormatPr baseColWidth="10" defaultRowHeight="15"/>
  <cols>
    <col min="1" max="1" width="2.6640625" style="15" customWidth="1"/>
    <col min="2" max="2" width="12.83203125" style="110" customWidth="1"/>
    <col min="3" max="3" width="79.5" style="15" bestFit="1" customWidth="1"/>
    <col min="4" max="4" width="17.5" style="110" customWidth="1"/>
    <col min="5" max="5" width="20.33203125" style="110" customWidth="1"/>
    <col min="6" max="6" width="19.1640625" style="110" customWidth="1"/>
    <col min="7" max="7" width="16.5" style="110" customWidth="1"/>
    <col min="8" max="8" width="16.1640625" style="91" customWidth="1"/>
    <col min="9" max="9" width="16.83203125" style="91" customWidth="1"/>
    <col min="10" max="10" width="1.83203125" style="91" customWidth="1"/>
    <col min="11" max="13" width="12" style="91"/>
    <col min="14" max="14" width="88.6640625" style="91" bestFit="1" customWidth="1"/>
    <col min="15" max="15" width="32" style="91" bestFit="1" customWidth="1"/>
    <col min="16" max="16384" width="12" style="91"/>
  </cols>
  <sheetData>
    <row r="3" spans="1:18" ht="27.75" customHeight="1">
      <c r="B3" s="74"/>
      <c r="C3" s="90"/>
      <c r="D3" s="74"/>
      <c r="E3" s="74"/>
      <c r="F3" s="74"/>
      <c r="G3" s="74"/>
    </row>
    <row r="4" spans="1:18" ht="30" customHeight="1">
      <c r="B4" s="541"/>
      <c r="C4" s="541"/>
      <c r="D4" s="541"/>
      <c r="E4" s="541"/>
      <c r="F4" s="541"/>
      <c r="G4" s="541"/>
      <c r="H4" s="541"/>
      <c r="I4" s="541"/>
    </row>
    <row r="5" spans="1:18" ht="15" customHeight="1">
      <c r="B5" s="540"/>
      <c r="C5" s="540"/>
      <c r="D5" s="540"/>
      <c r="E5" s="540"/>
      <c r="F5" s="540"/>
      <c r="G5" s="540"/>
      <c r="H5" s="540"/>
      <c r="I5" s="540"/>
    </row>
    <row r="6" spans="1:18" ht="32.25" customHeight="1">
      <c r="B6" s="402" t="s">
        <v>47</v>
      </c>
      <c r="C6" s="402"/>
      <c r="D6" s="402"/>
      <c r="E6" s="402"/>
      <c r="F6" s="402"/>
      <c r="G6" s="402"/>
      <c r="H6" s="402"/>
      <c r="I6" s="402"/>
    </row>
    <row r="7" spans="1:18" ht="19.5" customHeight="1">
      <c r="B7" s="548" t="s">
        <v>195</v>
      </c>
      <c r="C7" s="548"/>
      <c r="D7" s="548"/>
      <c r="E7" s="548"/>
      <c r="F7" s="548"/>
      <c r="G7" s="548"/>
      <c r="H7" s="548"/>
      <c r="I7" s="548"/>
      <c r="J7" s="56"/>
      <c r="K7" s="56"/>
      <c r="L7" s="75"/>
    </row>
    <row r="8" spans="1:18" ht="15" customHeight="1">
      <c r="B8" s="549" t="s">
        <v>659</v>
      </c>
      <c r="C8" s="549"/>
      <c r="D8" s="549"/>
      <c r="E8" s="549"/>
      <c r="F8" s="549"/>
      <c r="G8" s="549"/>
      <c r="H8" s="549"/>
      <c r="I8" s="549"/>
    </row>
    <row r="9" spans="1:18" s="94" customFormat="1" ht="15" customHeight="1">
      <c r="A9" s="15"/>
      <c r="B9" s="59"/>
      <c r="C9" s="60"/>
      <c r="D9" s="59"/>
      <c r="E9" s="59"/>
      <c r="F9" s="92"/>
      <c r="G9" s="93"/>
      <c r="H9" s="550" t="s">
        <v>631</v>
      </c>
      <c r="I9" s="550"/>
      <c r="J9" s="91"/>
      <c r="K9" s="91"/>
      <c r="L9" s="91"/>
      <c r="M9" s="91"/>
      <c r="N9" s="91"/>
      <c r="O9" s="91"/>
      <c r="P9" s="91"/>
      <c r="Q9" s="91"/>
      <c r="R9" s="91"/>
    </row>
    <row r="10" spans="1:18" ht="20.25" customHeight="1" thickBot="1">
      <c r="B10" s="546" t="s">
        <v>255</v>
      </c>
      <c r="C10" s="546"/>
      <c r="D10" s="95"/>
      <c r="E10" s="95"/>
      <c r="F10" s="96"/>
      <c r="G10" s="97"/>
      <c r="H10" s="547" t="s">
        <v>632</v>
      </c>
      <c r="I10" s="547"/>
    </row>
    <row r="11" spans="1:18" ht="37.5" customHeight="1" thickBot="1">
      <c r="A11" s="62"/>
      <c r="B11" s="165" t="s">
        <v>74</v>
      </c>
      <c r="C11" s="165" t="s">
        <v>202</v>
      </c>
      <c r="D11" s="165" t="s">
        <v>45</v>
      </c>
      <c r="E11" s="165" t="s">
        <v>78</v>
      </c>
      <c r="F11" s="165" t="s">
        <v>79</v>
      </c>
      <c r="G11" s="165" t="s">
        <v>80</v>
      </c>
      <c r="H11" s="165" t="s">
        <v>170</v>
      </c>
      <c r="I11" s="165" t="s">
        <v>171</v>
      </c>
      <c r="J11" s="94"/>
      <c r="K11" s="94"/>
      <c r="L11" s="94"/>
      <c r="M11" s="94"/>
      <c r="N11" s="94"/>
      <c r="O11" s="94"/>
      <c r="P11" s="94"/>
      <c r="Q11" s="94"/>
      <c r="R11" s="94"/>
    </row>
    <row r="12" spans="1:18" ht="15" customHeight="1">
      <c r="A12" s="98"/>
      <c r="B12" s="99">
        <v>13</v>
      </c>
      <c r="C12" s="100" t="s">
        <v>34</v>
      </c>
      <c r="D12" s="101" t="s">
        <v>579</v>
      </c>
      <c r="E12" s="99">
        <v>15</v>
      </c>
      <c r="F12" s="99">
        <v>15</v>
      </c>
      <c r="G12" s="101" t="s">
        <v>599</v>
      </c>
      <c r="H12" s="102">
        <v>5</v>
      </c>
      <c r="I12" s="102">
        <f>H12*F12</f>
        <v>75</v>
      </c>
    </row>
    <row r="13" spans="1:18" ht="15" customHeight="1">
      <c r="B13" s="99">
        <v>15</v>
      </c>
      <c r="C13" s="100" t="s">
        <v>34</v>
      </c>
      <c r="D13" s="101" t="s">
        <v>598</v>
      </c>
      <c r="E13" s="99">
        <v>15</v>
      </c>
      <c r="F13" s="99">
        <v>15</v>
      </c>
      <c r="G13" s="101" t="s">
        <v>602</v>
      </c>
      <c r="H13" s="102">
        <v>5</v>
      </c>
      <c r="I13" s="102">
        <f t="shared" ref="I13:I16" si="0">H13*F13</f>
        <v>75</v>
      </c>
    </row>
    <row r="14" spans="1:18" ht="15" customHeight="1">
      <c r="B14" s="99">
        <v>16</v>
      </c>
      <c r="C14" s="100" t="s">
        <v>34</v>
      </c>
      <c r="D14" s="101" t="s">
        <v>585</v>
      </c>
      <c r="E14" s="99">
        <v>10</v>
      </c>
      <c r="F14" s="99">
        <v>10</v>
      </c>
      <c r="G14" s="101" t="s">
        <v>506</v>
      </c>
      <c r="H14" s="102">
        <v>5</v>
      </c>
      <c r="I14" s="102">
        <f t="shared" si="0"/>
        <v>50</v>
      </c>
    </row>
    <row r="15" spans="1:18" ht="15" customHeight="1">
      <c r="B15" s="99">
        <v>17</v>
      </c>
      <c r="C15" s="100" t="s">
        <v>34</v>
      </c>
      <c r="D15" s="101" t="s">
        <v>562</v>
      </c>
      <c r="E15" s="99">
        <v>8</v>
      </c>
      <c r="F15" s="99">
        <v>8</v>
      </c>
      <c r="G15" s="101" t="s">
        <v>603</v>
      </c>
      <c r="H15" s="102">
        <v>5</v>
      </c>
      <c r="I15" s="102">
        <f>H15*F15</f>
        <v>40</v>
      </c>
    </row>
    <row r="16" spans="1:18" ht="15" customHeight="1">
      <c r="B16" s="99">
        <v>25</v>
      </c>
      <c r="C16" s="100" t="s">
        <v>34</v>
      </c>
      <c r="D16" s="101" t="s">
        <v>563</v>
      </c>
      <c r="E16" s="99">
        <v>12</v>
      </c>
      <c r="F16" s="99">
        <v>12</v>
      </c>
      <c r="G16" s="101" t="s">
        <v>604</v>
      </c>
      <c r="H16" s="102">
        <v>5</v>
      </c>
      <c r="I16" s="102">
        <f t="shared" si="0"/>
        <v>60</v>
      </c>
    </row>
    <row r="17" spans="2:9" ht="15" customHeight="1">
      <c r="B17" s="99">
        <v>26</v>
      </c>
      <c r="C17" s="100" t="s">
        <v>34</v>
      </c>
      <c r="D17" s="101" t="s">
        <v>590</v>
      </c>
      <c r="E17" s="99">
        <v>13</v>
      </c>
      <c r="F17" s="99">
        <v>13</v>
      </c>
      <c r="G17" s="101" t="s">
        <v>547</v>
      </c>
      <c r="H17" s="102">
        <v>5</v>
      </c>
      <c r="I17" s="102">
        <f>H17*F17</f>
        <v>65</v>
      </c>
    </row>
    <row r="18" spans="2:9" ht="15" customHeight="1">
      <c r="B18" s="99">
        <v>27</v>
      </c>
      <c r="C18" s="100" t="s">
        <v>34</v>
      </c>
      <c r="D18" s="101" t="s">
        <v>584</v>
      </c>
      <c r="E18" s="99">
        <v>26</v>
      </c>
      <c r="F18" s="99">
        <v>26</v>
      </c>
      <c r="G18" s="101" t="s">
        <v>605</v>
      </c>
      <c r="H18" s="102">
        <v>5</v>
      </c>
      <c r="I18" s="102">
        <f t="shared" ref="I18:I29" si="1">H18*F18</f>
        <v>130</v>
      </c>
    </row>
    <row r="19" spans="2:9" ht="15" customHeight="1">
      <c r="B19" s="99">
        <v>28</v>
      </c>
      <c r="C19" s="100" t="s">
        <v>34</v>
      </c>
      <c r="D19" s="101" t="s">
        <v>561</v>
      </c>
      <c r="E19" s="99">
        <v>18</v>
      </c>
      <c r="F19" s="99">
        <v>18</v>
      </c>
      <c r="G19" s="101" t="s">
        <v>606</v>
      </c>
      <c r="H19" s="102">
        <v>5</v>
      </c>
      <c r="I19" s="102">
        <f t="shared" si="1"/>
        <v>90</v>
      </c>
    </row>
    <row r="20" spans="2:9" ht="15" customHeight="1">
      <c r="B20" s="99">
        <v>31</v>
      </c>
      <c r="C20" s="100" t="s">
        <v>34</v>
      </c>
      <c r="D20" s="101" t="s">
        <v>588</v>
      </c>
      <c r="E20" s="99">
        <v>30</v>
      </c>
      <c r="F20" s="99">
        <v>30</v>
      </c>
      <c r="G20" s="101" t="s">
        <v>510</v>
      </c>
      <c r="H20" s="102">
        <v>5</v>
      </c>
      <c r="I20" s="102">
        <f t="shared" si="1"/>
        <v>150</v>
      </c>
    </row>
    <row r="21" spans="2:9" ht="15" customHeight="1">
      <c r="B21" s="99">
        <v>32</v>
      </c>
      <c r="C21" s="100" t="s">
        <v>34</v>
      </c>
      <c r="D21" s="101" t="s">
        <v>576</v>
      </c>
      <c r="E21" s="99">
        <v>24</v>
      </c>
      <c r="F21" s="99">
        <v>24</v>
      </c>
      <c r="G21" s="101" t="s">
        <v>582</v>
      </c>
      <c r="H21" s="102">
        <v>5</v>
      </c>
      <c r="I21" s="102">
        <f t="shared" si="1"/>
        <v>120</v>
      </c>
    </row>
    <row r="22" spans="2:9" ht="15" customHeight="1">
      <c r="B22" s="99">
        <v>33</v>
      </c>
      <c r="C22" s="100" t="s">
        <v>34</v>
      </c>
      <c r="D22" s="101" t="s">
        <v>594</v>
      </c>
      <c r="E22" s="99">
        <v>26</v>
      </c>
      <c r="F22" s="99">
        <v>26</v>
      </c>
      <c r="G22" s="101" t="s">
        <v>582</v>
      </c>
      <c r="H22" s="102">
        <v>5</v>
      </c>
      <c r="I22" s="102">
        <f t="shared" si="1"/>
        <v>130</v>
      </c>
    </row>
    <row r="23" spans="2:9" ht="15" customHeight="1">
      <c r="B23" s="99">
        <v>34</v>
      </c>
      <c r="C23" s="100" t="s">
        <v>34</v>
      </c>
      <c r="D23" s="101" t="s">
        <v>577</v>
      </c>
      <c r="E23" s="99">
        <v>18</v>
      </c>
      <c r="F23" s="99">
        <v>18</v>
      </c>
      <c r="G23" s="101" t="s">
        <v>607</v>
      </c>
      <c r="H23" s="102">
        <v>5</v>
      </c>
      <c r="I23" s="102">
        <f t="shared" si="1"/>
        <v>90</v>
      </c>
    </row>
    <row r="24" spans="2:9" ht="15" customHeight="1">
      <c r="B24" s="99">
        <v>35</v>
      </c>
      <c r="C24" s="100" t="s">
        <v>34</v>
      </c>
      <c r="D24" s="101" t="s">
        <v>558</v>
      </c>
      <c r="E24" s="99">
        <v>18</v>
      </c>
      <c r="F24" s="99">
        <v>18</v>
      </c>
      <c r="G24" s="101" t="s">
        <v>608</v>
      </c>
      <c r="H24" s="102">
        <v>5</v>
      </c>
      <c r="I24" s="102">
        <f t="shared" si="1"/>
        <v>90</v>
      </c>
    </row>
    <row r="25" spans="2:9" ht="15" customHeight="1">
      <c r="B25" s="99">
        <v>36</v>
      </c>
      <c r="C25" s="100" t="s">
        <v>34</v>
      </c>
      <c r="D25" s="101" t="s">
        <v>264</v>
      </c>
      <c r="E25" s="99">
        <v>20</v>
      </c>
      <c r="F25" s="99">
        <v>20</v>
      </c>
      <c r="G25" s="101" t="s">
        <v>518</v>
      </c>
      <c r="H25" s="102">
        <v>5</v>
      </c>
      <c r="I25" s="102">
        <f t="shared" si="1"/>
        <v>100</v>
      </c>
    </row>
    <row r="26" spans="2:9" ht="15" customHeight="1">
      <c r="B26" s="99">
        <v>37</v>
      </c>
      <c r="C26" s="100" t="s">
        <v>34</v>
      </c>
      <c r="D26" s="101" t="s">
        <v>609</v>
      </c>
      <c r="E26" s="99">
        <v>6</v>
      </c>
      <c r="F26" s="99">
        <v>6</v>
      </c>
      <c r="G26" s="101" t="s">
        <v>518</v>
      </c>
      <c r="H26" s="102">
        <v>5</v>
      </c>
      <c r="I26" s="102">
        <f t="shared" si="1"/>
        <v>30</v>
      </c>
    </row>
    <row r="27" spans="2:9" ht="15" customHeight="1">
      <c r="B27" s="99">
        <v>40</v>
      </c>
      <c r="C27" s="100" t="s">
        <v>34</v>
      </c>
      <c r="D27" s="101" t="s">
        <v>311</v>
      </c>
      <c r="E27" s="99">
        <v>26</v>
      </c>
      <c r="F27" s="99">
        <v>26</v>
      </c>
      <c r="G27" s="101" t="s">
        <v>509</v>
      </c>
      <c r="H27" s="102">
        <v>5</v>
      </c>
      <c r="I27" s="102">
        <f t="shared" si="1"/>
        <v>130</v>
      </c>
    </row>
    <row r="28" spans="2:9" ht="15" customHeight="1">
      <c r="B28" s="99">
        <v>41</v>
      </c>
      <c r="C28" s="100" t="s">
        <v>34</v>
      </c>
      <c r="D28" s="101" t="s">
        <v>313</v>
      </c>
      <c r="E28" s="99">
        <v>38</v>
      </c>
      <c r="F28" s="99">
        <v>38</v>
      </c>
      <c r="G28" s="101" t="s">
        <v>513</v>
      </c>
      <c r="H28" s="102">
        <v>5</v>
      </c>
      <c r="I28" s="102">
        <f t="shared" si="1"/>
        <v>190</v>
      </c>
    </row>
    <row r="29" spans="2:9" ht="15" customHeight="1">
      <c r="B29" s="99">
        <v>42</v>
      </c>
      <c r="C29" s="100" t="s">
        <v>34</v>
      </c>
      <c r="D29" s="101" t="s">
        <v>258</v>
      </c>
      <c r="E29" s="99">
        <v>30</v>
      </c>
      <c r="F29" s="99">
        <v>30</v>
      </c>
      <c r="G29" s="101" t="s">
        <v>515</v>
      </c>
      <c r="H29" s="102">
        <v>5</v>
      </c>
      <c r="I29" s="102">
        <f t="shared" si="1"/>
        <v>150</v>
      </c>
    </row>
    <row r="30" spans="2:9" ht="15" customHeight="1">
      <c r="B30" s="272"/>
      <c r="C30" s="273" t="s">
        <v>160</v>
      </c>
      <c r="D30" s="273">
        <f>COUNTA(D12:D29)</f>
        <v>18</v>
      </c>
      <c r="E30" s="274">
        <f>SUM(E12:E29)</f>
        <v>353</v>
      </c>
      <c r="F30" s="274">
        <f>SUM(F12:F29)</f>
        <v>353</v>
      </c>
      <c r="G30" s="247"/>
      <c r="H30" s="275"/>
      <c r="I30" s="276">
        <f>SUM(I12:I29)</f>
        <v>1765</v>
      </c>
    </row>
    <row r="31" spans="2:9" ht="15" customHeight="1">
      <c r="B31" s="99">
        <v>30</v>
      </c>
      <c r="C31" s="277" t="s">
        <v>207</v>
      </c>
      <c r="D31" s="101" t="s">
        <v>350</v>
      </c>
      <c r="E31" s="99">
        <v>15</v>
      </c>
      <c r="F31" s="99">
        <v>15</v>
      </c>
      <c r="G31" s="101" t="s">
        <v>572</v>
      </c>
      <c r="H31" s="102">
        <v>1</v>
      </c>
      <c r="I31" s="102">
        <f>H31*F31</f>
        <v>15</v>
      </c>
    </row>
    <row r="32" spans="2:9" ht="15" customHeight="1">
      <c r="B32" s="99">
        <v>39</v>
      </c>
      <c r="C32" s="277" t="s">
        <v>207</v>
      </c>
      <c r="D32" s="101" t="s">
        <v>299</v>
      </c>
      <c r="E32" s="99">
        <v>16</v>
      </c>
      <c r="F32" s="99">
        <v>16</v>
      </c>
      <c r="G32" s="101" t="s">
        <v>610</v>
      </c>
      <c r="H32" s="102">
        <v>1</v>
      </c>
      <c r="I32" s="102">
        <f>H32*F32</f>
        <v>16</v>
      </c>
    </row>
    <row r="33" spans="2:9" ht="15" customHeight="1">
      <c r="B33" s="272"/>
      <c r="C33" s="273" t="s">
        <v>160</v>
      </c>
      <c r="D33" s="273">
        <f>COUNTA(D31:D32)</f>
        <v>2</v>
      </c>
      <c r="E33" s="274">
        <f>SUM(E31:E32)</f>
        <v>31</v>
      </c>
      <c r="F33" s="274">
        <f>SUM(F31:F32)</f>
        <v>31</v>
      </c>
      <c r="G33" s="247"/>
      <c r="H33" s="275"/>
      <c r="I33" s="276">
        <f>SUM(I31)</f>
        <v>15</v>
      </c>
    </row>
    <row r="34" spans="2:9" ht="15" customHeight="1">
      <c r="B34" s="99">
        <v>20</v>
      </c>
      <c r="C34" s="277" t="s">
        <v>37</v>
      </c>
      <c r="D34" s="101" t="s">
        <v>537</v>
      </c>
      <c r="E34" s="99">
        <v>15</v>
      </c>
      <c r="F34" s="99">
        <v>15</v>
      </c>
      <c r="G34" s="101" t="s">
        <v>514</v>
      </c>
      <c r="H34" s="102">
        <v>4</v>
      </c>
      <c r="I34" s="102">
        <f>H34*F34</f>
        <v>60</v>
      </c>
    </row>
    <row r="35" spans="2:9" ht="15" customHeight="1">
      <c r="B35" s="272"/>
      <c r="C35" s="273" t="s">
        <v>160</v>
      </c>
      <c r="D35" s="273">
        <f>COUNTA(D34)</f>
        <v>1</v>
      </c>
      <c r="E35" s="274">
        <f>SUM(E34)</f>
        <v>15</v>
      </c>
      <c r="F35" s="274">
        <f>SUM(F34)</f>
        <v>15</v>
      </c>
      <c r="G35" s="247"/>
      <c r="H35" s="275"/>
      <c r="I35" s="276">
        <f>SUM(I34)</f>
        <v>60</v>
      </c>
    </row>
    <row r="36" spans="2:9" ht="15" customHeight="1">
      <c r="B36" s="99">
        <v>6</v>
      </c>
      <c r="C36" s="277" t="s">
        <v>633</v>
      </c>
      <c r="D36" s="101" t="s">
        <v>611</v>
      </c>
      <c r="E36" s="99">
        <v>9</v>
      </c>
      <c r="F36" s="99">
        <v>9</v>
      </c>
      <c r="G36" s="101" t="s">
        <v>612</v>
      </c>
      <c r="H36" s="102">
        <v>8</v>
      </c>
      <c r="I36" s="102">
        <f>H36*F36</f>
        <v>72</v>
      </c>
    </row>
    <row r="37" spans="2:9" ht="15" customHeight="1">
      <c r="B37" s="99">
        <v>21</v>
      </c>
      <c r="C37" s="277" t="s">
        <v>633</v>
      </c>
      <c r="D37" s="101" t="s">
        <v>554</v>
      </c>
      <c r="E37" s="99">
        <v>12</v>
      </c>
      <c r="F37" s="99">
        <v>12</v>
      </c>
      <c r="G37" s="101" t="s">
        <v>514</v>
      </c>
      <c r="H37" s="102">
        <v>8</v>
      </c>
      <c r="I37" s="102">
        <f t="shared" ref="I37" si="2">H37*F37</f>
        <v>96</v>
      </c>
    </row>
    <row r="38" spans="2:9" ht="15" customHeight="1">
      <c r="B38" s="272"/>
      <c r="C38" s="273" t="s">
        <v>160</v>
      </c>
      <c r="D38" s="273">
        <f>COUNTA(D36:D37)</f>
        <v>2</v>
      </c>
      <c r="E38" s="274">
        <f>SUM(E36:E37)</f>
        <v>21</v>
      </c>
      <c r="F38" s="274">
        <f>SUM(F36:F37)</f>
        <v>21</v>
      </c>
      <c r="G38" s="247"/>
      <c r="H38" s="275"/>
      <c r="I38" s="276">
        <f>SUM(I36:I37)</f>
        <v>168</v>
      </c>
    </row>
    <row r="39" spans="2:9" ht="15" customHeight="1">
      <c r="B39" s="99">
        <v>3</v>
      </c>
      <c r="C39" s="277" t="s">
        <v>634</v>
      </c>
      <c r="D39" s="101" t="s">
        <v>618</v>
      </c>
      <c r="E39" s="99">
        <v>13</v>
      </c>
      <c r="F39" s="99">
        <v>13</v>
      </c>
      <c r="G39" s="101" t="s">
        <v>619</v>
      </c>
      <c r="H39" s="102">
        <v>4</v>
      </c>
      <c r="I39" s="102">
        <f>H39*F39</f>
        <v>52</v>
      </c>
    </row>
    <row r="40" spans="2:9" ht="15" customHeight="1">
      <c r="B40" s="272"/>
      <c r="C40" s="273" t="s">
        <v>160</v>
      </c>
      <c r="D40" s="273">
        <f>COUNTA(D39)</f>
        <v>1</v>
      </c>
      <c r="E40" s="274">
        <f>SUM(E39)</f>
        <v>13</v>
      </c>
      <c r="F40" s="274">
        <f>SUM(F39)</f>
        <v>13</v>
      </c>
      <c r="G40" s="247"/>
      <c r="H40" s="275"/>
      <c r="I40" s="276">
        <f>SUM(I39)</f>
        <v>52</v>
      </c>
    </row>
    <row r="41" spans="2:9" ht="15" customHeight="1">
      <c r="B41" s="99">
        <v>4</v>
      </c>
      <c r="C41" s="277" t="s">
        <v>635</v>
      </c>
      <c r="D41" s="101" t="s">
        <v>613</v>
      </c>
      <c r="E41" s="99">
        <v>15</v>
      </c>
      <c r="F41" s="99">
        <v>15</v>
      </c>
      <c r="G41" s="101" t="s">
        <v>614</v>
      </c>
      <c r="H41" s="102">
        <v>5</v>
      </c>
      <c r="I41" s="102">
        <f>H41*F41</f>
        <v>75</v>
      </c>
    </row>
    <row r="42" spans="2:9" ht="15" customHeight="1">
      <c r="B42" s="99">
        <v>7</v>
      </c>
      <c r="C42" s="277" t="s">
        <v>635</v>
      </c>
      <c r="D42" s="101" t="s">
        <v>615</v>
      </c>
      <c r="E42" s="99">
        <v>28</v>
      </c>
      <c r="F42" s="99">
        <v>28</v>
      </c>
      <c r="G42" s="101" t="s">
        <v>612</v>
      </c>
      <c r="H42" s="102">
        <v>5</v>
      </c>
      <c r="I42" s="102">
        <f t="shared" ref="I42:I43" si="3">H42*F42</f>
        <v>140</v>
      </c>
    </row>
    <row r="43" spans="2:9" ht="15" customHeight="1">
      <c r="B43" s="99">
        <v>8</v>
      </c>
      <c r="C43" s="277" t="s">
        <v>635</v>
      </c>
      <c r="D43" s="101" t="s">
        <v>616</v>
      </c>
      <c r="E43" s="99">
        <v>27</v>
      </c>
      <c r="F43" s="99">
        <v>27</v>
      </c>
      <c r="G43" s="101" t="s">
        <v>612</v>
      </c>
      <c r="H43" s="102">
        <v>5</v>
      </c>
      <c r="I43" s="102">
        <f t="shared" si="3"/>
        <v>135</v>
      </c>
    </row>
    <row r="44" spans="2:9" ht="15" customHeight="1">
      <c r="B44" s="99">
        <v>11</v>
      </c>
      <c r="C44" s="277" t="s">
        <v>635</v>
      </c>
      <c r="D44" s="101" t="s">
        <v>208</v>
      </c>
      <c r="E44" s="99">
        <v>6</v>
      </c>
      <c r="F44" s="99">
        <v>6</v>
      </c>
      <c r="G44" s="101" t="s">
        <v>617</v>
      </c>
      <c r="H44" s="102">
        <v>5</v>
      </c>
      <c r="I44" s="102">
        <f t="shared" ref="I44" si="4">H44*F44</f>
        <v>30</v>
      </c>
    </row>
    <row r="45" spans="2:9" ht="15" customHeight="1">
      <c r="B45" s="272"/>
      <c r="C45" s="273" t="s">
        <v>160</v>
      </c>
      <c r="D45" s="273">
        <f>COUNTA(D41:D44)</f>
        <v>4</v>
      </c>
      <c r="E45" s="274">
        <f>SUM(E41:E44)</f>
        <v>76</v>
      </c>
      <c r="F45" s="274">
        <f>SUM(F41:F44)</f>
        <v>76</v>
      </c>
      <c r="G45" s="247"/>
      <c r="H45" s="275"/>
      <c r="I45" s="276">
        <f>SUM(I41:I44)</f>
        <v>380</v>
      </c>
    </row>
    <row r="46" spans="2:9" ht="15" customHeight="1">
      <c r="B46" s="99">
        <v>12</v>
      </c>
      <c r="C46" s="100" t="s">
        <v>636</v>
      </c>
      <c r="D46" s="101" t="s">
        <v>566</v>
      </c>
      <c r="E46" s="99">
        <v>14</v>
      </c>
      <c r="F46" s="99">
        <v>14</v>
      </c>
      <c r="G46" s="101" t="s">
        <v>620</v>
      </c>
      <c r="H46" s="102">
        <v>9</v>
      </c>
      <c r="I46" s="102">
        <f>H46*F46</f>
        <v>126</v>
      </c>
    </row>
    <row r="47" spans="2:9" ht="15" customHeight="1">
      <c r="B47" s="99">
        <v>29</v>
      </c>
      <c r="C47" s="100" t="s">
        <v>636</v>
      </c>
      <c r="D47" s="101" t="s">
        <v>571</v>
      </c>
      <c r="E47" s="99">
        <v>14</v>
      </c>
      <c r="F47" s="99">
        <v>14</v>
      </c>
      <c r="G47" s="101" t="s">
        <v>512</v>
      </c>
      <c r="H47" s="102">
        <v>9</v>
      </c>
      <c r="I47" s="102">
        <f t="shared" ref="I47:I48" si="5">H47*F47</f>
        <v>126</v>
      </c>
    </row>
    <row r="48" spans="2:9" ht="15" customHeight="1">
      <c r="B48" s="99">
        <v>38</v>
      </c>
      <c r="C48" s="100" t="s">
        <v>636</v>
      </c>
      <c r="D48" s="101" t="s">
        <v>511</v>
      </c>
      <c r="E48" s="99">
        <v>2</v>
      </c>
      <c r="F48" s="99">
        <v>2</v>
      </c>
      <c r="G48" s="101" t="s">
        <v>518</v>
      </c>
      <c r="H48" s="102">
        <v>9</v>
      </c>
      <c r="I48" s="102">
        <f t="shared" si="5"/>
        <v>18</v>
      </c>
    </row>
    <row r="49" spans="1:18" ht="15" customHeight="1">
      <c r="B49" s="272"/>
      <c r="C49" s="273" t="s">
        <v>160</v>
      </c>
      <c r="D49" s="273">
        <f>COUNTA(D46:D48)</f>
        <v>3</v>
      </c>
      <c r="E49" s="274">
        <f>SUM(E46:E48)</f>
        <v>30</v>
      </c>
      <c r="F49" s="274">
        <f>SUM(F46:F48)</f>
        <v>30</v>
      </c>
      <c r="G49" s="247"/>
      <c r="H49" s="275"/>
      <c r="I49" s="278">
        <f>SUM(I46:I48)</f>
        <v>270</v>
      </c>
    </row>
    <row r="50" spans="1:18" ht="15" customHeight="1">
      <c r="B50" s="99">
        <v>5</v>
      </c>
      <c r="C50" s="103" t="s">
        <v>637</v>
      </c>
      <c r="D50" s="101" t="s">
        <v>621</v>
      </c>
      <c r="E50" s="99">
        <v>25</v>
      </c>
      <c r="F50" s="99">
        <v>25</v>
      </c>
      <c r="G50" s="101" t="s">
        <v>614</v>
      </c>
      <c r="H50" s="102">
        <v>5</v>
      </c>
      <c r="I50" s="102">
        <f>H50*F50</f>
        <v>125</v>
      </c>
    </row>
    <row r="51" spans="1:18" ht="15" customHeight="1">
      <c r="B51" s="99">
        <v>18</v>
      </c>
      <c r="C51" s="103" t="s">
        <v>637</v>
      </c>
      <c r="D51" s="101" t="s">
        <v>516</v>
      </c>
      <c r="E51" s="99">
        <v>13</v>
      </c>
      <c r="F51" s="99">
        <v>13</v>
      </c>
      <c r="G51" s="101" t="s">
        <v>595</v>
      </c>
      <c r="H51" s="102">
        <v>5</v>
      </c>
      <c r="I51" s="102">
        <f t="shared" ref="I51:I53" si="6">H51*F51</f>
        <v>65</v>
      </c>
    </row>
    <row r="52" spans="1:18" ht="15" customHeight="1">
      <c r="B52" s="99">
        <v>19</v>
      </c>
      <c r="C52" s="103" t="s">
        <v>637</v>
      </c>
      <c r="D52" s="101" t="s">
        <v>520</v>
      </c>
      <c r="E52" s="99">
        <v>8</v>
      </c>
      <c r="F52" s="99">
        <v>8</v>
      </c>
      <c r="G52" s="101" t="s">
        <v>595</v>
      </c>
      <c r="H52" s="102">
        <v>5</v>
      </c>
      <c r="I52" s="102">
        <f t="shared" si="6"/>
        <v>40</v>
      </c>
    </row>
    <row r="53" spans="1:18" ht="15" customHeight="1">
      <c r="B53" s="99">
        <v>22</v>
      </c>
      <c r="C53" s="103" t="s">
        <v>637</v>
      </c>
      <c r="D53" s="101" t="s">
        <v>527</v>
      </c>
      <c r="E53" s="99">
        <v>18</v>
      </c>
      <c r="F53" s="99">
        <v>18</v>
      </c>
      <c r="G53" s="101" t="s">
        <v>514</v>
      </c>
      <c r="H53" s="102">
        <v>5</v>
      </c>
      <c r="I53" s="102">
        <f t="shared" si="6"/>
        <v>90</v>
      </c>
    </row>
    <row r="54" spans="1:18" ht="15" customHeight="1">
      <c r="B54" s="272"/>
      <c r="C54" s="273" t="s">
        <v>160</v>
      </c>
      <c r="D54" s="273">
        <f>COUNTA(D50:D53)</f>
        <v>4</v>
      </c>
      <c r="E54" s="274">
        <f>SUM(E50:E53)</f>
        <v>64</v>
      </c>
      <c r="F54" s="274">
        <f>SUM(F50:F53)</f>
        <v>64</v>
      </c>
      <c r="G54" s="247"/>
      <c r="H54" s="275"/>
      <c r="I54" s="278">
        <f>SUM(I50:I53)</f>
        <v>320</v>
      </c>
    </row>
    <row r="55" spans="1:18" ht="15" customHeight="1">
      <c r="B55" s="99">
        <v>10</v>
      </c>
      <c r="C55" s="100" t="s">
        <v>638</v>
      </c>
      <c r="D55" s="101" t="s">
        <v>622</v>
      </c>
      <c r="E55" s="99">
        <v>10</v>
      </c>
      <c r="F55" s="99">
        <v>10</v>
      </c>
      <c r="G55" s="101" t="s">
        <v>623</v>
      </c>
      <c r="H55" s="102">
        <v>4</v>
      </c>
      <c r="I55" s="102">
        <f>H55*F55</f>
        <v>40</v>
      </c>
    </row>
    <row r="56" spans="1:18" ht="15" customHeight="1">
      <c r="B56" s="272"/>
      <c r="C56" s="273" t="s">
        <v>160</v>
      </c>
      <c r="D56" s="273">
        <f>COUNTA(D55:D55)</f>
        <v>1</v>
      </c>
      <c r="E56" s="274">
        <f>SUM(E55:E55)</f>
        <v>10</v>
      </c>
      <c r="F56" s="274">
        <f>SUM(F55:F55)</f>
        <v>10</v>
      </c>
      <c r="G56" s="247"/>
      <c r="H56" s="275"/>
      <c r="I56" s="278">
        <f>SUM(I55:I55)</f>
        <v>40</v>
      </c>
    </row>
    <row r="57" spans="1:18">
      <c r="B57" s="112">
        <v>9</v>
      </c>
      <c r="C57" s="113" t="s">
        <v>40</v>
      </c>
      <c r="D57" s="106" t="s">
        <v>624</v>
      </c>
      <c r="E57" s="112">
        <v>6</v>
      </c>
      <c r="F57" s="112">
        <v>6</v>
      </c>
      <c r="G57" s="106" t="s">
        <v>612</v>
      </c>
      <c r="H57" s="102">
        <v>7</v>
      </c>
      <c r="I57" s="102">
        <f>H57*F57</f>
        <v>42</v>
      </c>
    </row>
    <row r="58" spans="1:18" s="104" customFormat="1">
      <c r="A58" s="15"/>
      <c r="B58" s="112">
        <v>24</v>
      </c>
      <c r="C58" s="113" t="s">
        <v>40</v>
      </c>
      <c r="D58" s="106" t="s">
        <v>625</v>
      </c>
      <c r="E58" s="112">
        <v>2</v>
      </c>
      <c r="F58" s="112">
        <v>2</v>
      </c>
      <c r="G58" s="106" t="s">
        <v>626</v>
      </c>
      <c r="H58" s="102">
        <v>7</v>
      </c>
      <c r="I58" s="102">
        <f t="shared" ref="I58:I59" si="7">H58*F58</f>
        <v>14</v>
      </c>
      <c r="J58" s="91"/>
      <c r="K58" s="91"/>
      <c r="L58" s="91"/>
      <c r="M58" s="91"/>
      <c r="N58" s="91"/>
      <c r="O58" s="91"/>
      <c r="P58" s="91"/>
      <c r="Q58" s="91"/>
      <c r="R58" s="91"/>
    </row>
    <row r="59" spans="1:18">
      <c r="B59" s="112">
        <v>43</v>
      </c>
      <c r="C59" s="113" t="s">
        <v>40</v>
      </c>
      <c r="D59" s="106" t="s">
        <v>560</v>
      </c>
      <c r="E59" s="112">
        <v>24</v>
      </c>
      <c r="F59" s="112">
        <v>23</v>
      </c>
      <c r="G59" s="106" t="s">
        <v>539</v>
      </c>
      <c r="H59" s="102">
        <v>7</v>
      </c>
      <c r="I59" s="102">
        <f t="shared" si="7"/>
        <v>161</v>
      </c>
    </row>
    <row r="60" spans="1:18">
      <c r="B60" s="112">
        <v>44</v>
      </c>
      <c r="C60" s="113" t="s">
        <v>40</v>
      </c>
      <c r="D60" s="106" t="s">
        <v>560</v>
      </c>
      <c r="E60" s="112">
        <v>0</v>
      </c>
      <c r="F60" s="112">
        <v>1</v>
      </c>
      <c r="G60" s="106" t="s">
        <v>523</v>
      </c>
      <c r="H60" s="102">
        <v>7</v>
      </c>
      <c r="I60" s="102">
        <f t="shared" ref="I60" si="8">H60*F60</f>
        <v>7</v>
      </c>
    </row>
    <row r="61" spans="1:18" ht="15" customHeight="1">
      <c r="A61" s="105"/>
      <c r="B61" s="246"/>
      <c r="C61" s="273" t="s">
        <v>160</v>
      </c>
      <c r="D61" s="273">
        <f>COUNTA(D57:D60)</f>
        <v>4</v>
      </c>
      <c r="E61" s="274">
        <f>SUM(E57:E60)</f>
        <v>32</v>
      </c>
      <c r="F61" s="274">
        <f>SUM(F57:F60)</f>
        <v>32</v>
      </c>
      <c r="G61" s="246"/>
      <c r="H61" s="275"/>
      <c r="I61" s="278">
        <f>SUM(I57:I60)</f>
        <v>224</v>
      </c>
      <c r="J61" s="104"/>
      <c r="K61" s="104"/>
      <c r="L61" s="104"/>
      <c r="M61" s="104"/>
      <c r="N61" s="104"/>
      <c r="O61" s="104"/>
      <c r="P61" s="104"/>
      <c r="Q61" s="104"/>
      <c r="R61" s="104"/>
    </row>
    <row r="62" spans="1:18" ht="15" customHeight="1">
      <c r="A62" s="105"/>
      <c r="B62" s="112">
        <v>1</v>
      </c>
      <c r="C62" s="113" t="s">
        <v>238</v>
      </c>
      <c r="D62" s="106" t="s">
        <v>627</v>
      </c>
      <c r="E62" s="112">
        <v>0</v>
      </c>
      <c r="F62" s="112">
        <v>1</v>
      </c>
      <c r="G62" s="106" t="s">
        <v>628</v>
      </c>
      <c r="H62" s="102">
        <v>8</v>
      </c>
      <c r="I62" s="102">
        <f>H62*F62</f>
        <v>8</v>
      </c>
      <c r="J62" s="104"/>
      <c r="K62" s="104"/>
      <c r="L62" s="104"/>
      <c r="M62" s="104"/>
      <c r="N62" s="104"/>
      <c r="O62" s="104"/>
      <c r="P62" s="104"/>
      <c r="Q62" s="104"/>
      <c r="R62" s="104"/>
    </row>
    <row r="63" spans="1:18" ht="15" customHeight="1">
      <c r="A63" s="105"/>
      <c r="B63" s="112">
        <v>2</v>
      </c>
      <c r="C63" s="113" t="s">
        <v>238</v>
      </c>
      <c r="D63" s="106" t="s">
        <v>627</v>
      </c>
      <c r="E63" s="112">
        <v>26</v>
      </c>
      <c r="F63" s="112">
        <v>25</v>
      </c>
      <c r="G63" s="106" t="s">
        <v>629</v>
      </c>
      <c r="H63" s="102">
        <v>8</v>
      </c>
      <c r="I63" s="102">
        <f t="shared" ref="I63:I64" si="9">H63*F63</f>
        <v>200</v>
      </c>
      <c r="J63" s="104"/>
      <c r="K63" s="104"/>
      <c r="L63" s="104"/>
      <c r="M63" s="104"/>
      <c r="N63" s="104"/>
      <c r="O63" s="104"/>
      <c r="P63" s="104"/>
      <c r="Q63" s="104"/>
      <c r="R63" s="104"/>
    </row>
    <row r="64" spans="1:18" ht="15" customHeight="1">
      <c r="A64" s="105"/>
      <c r="B64" s="112">
        <v>23</v>
      </c>
      <c r="C64" s="113" t="s">
        <v>238</v>
      </c>
      <c r="D64" s="106" t="s">
        <v>557</v>
      </c>
      <c r="E64" s="112">
        <v>12</v>
      </c>
      <c r="F64" s="112">
        <v>12</v>
      </c>
      <c r="G64" s="106" t="s">
        <v>514</v>
      </c>
      <c r="H64" s="102">
        <v>8</v>
      </c>
      <c r="I64" s="102">
        <f t="shared" si="9"/>
        <v>96</v>
      </c>
      <c r="J64" s="104"/>
      <c r="K64" s="104"/>
      <c r="L64" s="104"/>
      <c r="M64" s="104"/>
      <c r="N64" s="104"/>
      <c r="O64" s="104"/>
      <c r="P64" s="104"/>
      <c r="Q64" s="104"/>
      <c r="R64" s="104"/>
    </row>
    <row r="65" spans="1:18" ht="15" customHeight="1">
      <c r="A65" s="105"/>
      <c r="B65" s="246"/>
      <c r="C65" s="273" t="s">
        <v>160</v>
      </c>
      <c r="D65" s="273">
        <f>COUNTA(D62:D64)</f>
        <v>3</v>
      </c>
      <c r="E65" s="274">
        <f>SUM(E62:E64)</f>
        <v>38</v>
      </c>
      <c r="F65" s="274">
        <f>SUM(F62:F64)</f>
        <v>38</v>
      </c>
      <c r="G65" s="246"/>
      <c r="H65" s="275"/>
      <c r="I65" s="278">
        <f>SUM(I62:I64)</f>
        <v>304</v>
      </c>
      <c r="J65" s="104"/>
      <c r="K65" s="104"/>
      <c r="L65" s="104"/>
      <c r="M65" s="104"/>
      <c r="N65" s="104"/>
      <c r="O65" s="104"/>
      <c r="P65" s="104"/>
      <c r="Q65" s="104"/>
      <c r="R65" s="104"/>
    </row>
    <row r="66" spans="1:18" ht="15" customHeight="1">
      <c r="A66" s="105"/>
      <c r="B66" s="112">
        <v>14</v>
      </c>
      <c r="C66" s="277" t="s">
        <v>41</v>
      </c>
      <c r="D66" s="101" t="s">
        <v>630</v>
      </c>
      <c r="E66" s="99">
        <v>5</v>
      </c>
      <c r="F66" s="99">
        <v>5</v>
      </c>
      <c r="G66" s="106" t="s">
        <v>599</v>
      </c>
      <c r="H66" s="102">
        <v>8</v>
      </c>
      <c r="I66" s="102">
        <f>H66*F66</f>
        <v>40</v>
      </c>
      <c r="J66" s="104"/>
      <c r="K66" s="104"/>
      <c r="L66" s="104"/>
      <c r="M66" s="104"/>
      <c r="N66" s="104"/>
      <c r="O66" s="104"/>
      <c r="P66" s="104"/>
      <c r="Q66" s="104"/>
      <c r="R66" s="104"/>
    </row>
    <row r="67" spans="1:18" ht="15" customHeight="1">
      <c r="A67" s="105"/>
      <c r="B67" s="246"/>
      <c r="C67" s="273" t="s">
        <v>160</v>
      </c>
      <c r="D67" s="273">
        <f>COUNTA(D66)</f>
        <v>1</v>
      </c>
      <c r="E67" s="274">
        <f>SUM(E66)</f>
        <v>5</v>
      </c>
      <c r="F67" s="274">
        <f>SUM(F66)</f>
        <v>5</v>
      </c>
      <c r="G67" s="246"/>
      <c r="H67" s="275"/>
      <c r="I67" s="278">
        <f>SUM(I66)</f>
        <v>40</v>
      </c>
      <c r="J67" s="104"/>
      <c r="K67" s="104"/>
      <c r="L67" s="104"/>
      <c r="M67" s="104"/>
      <c r="N67" s="104"/>
      <c r="O67" s="104"/>
      <c r="P67" s="104"/>
      <c r="Q67" s="104"/>
      <c r="R67" s="104"/>
    </row>
    <row r="68" spans="1:18" ht="15.75" thickBot="1">
      <c r="B68" s="279"/>
      <c r="C68" s="165" t="s">
        <v>172</v>
      </c>
      <c r="D68" s="165">
        <f>SUM(D61,D56,D54,D49,D45,D38,D35,D33,D30,D65,D67,D40)</f>
        <v>44</v>
      </c>
      <c r="E68" s="280">
        <f>E30+E33+E35+E38+E45+E49+E54+E56+E61+E65+E67+E40</f>
        <v>688</v>
      </c>
      <c r="F68" s="280">
        <f>F30+F33+F35+F38+F45+F49+F54+F56+F61+F65+F67+F40</f>
        <v>688</v>
      </c>
      <c r="G68" s="281"/>
      <c r="H68" s="282"/>
      <c r="I68" s="283">
        <f>I30+I49+I54+I56+I61+I45+I35+I38+I33+I65+I67+I40</f>
        <v>3638</v>
      </c>
    </row>
    <row r="69" spans="1:18">
      <c r="B69" s="106"/>
      <c r="C69" s="107" t="s">
        <v>173</v>
      </c>
      <c r="D69" s="108">
        <v>44</v>
      </c>
      <c r="E69" s="311">
        <v>688</v>
      </c>
      <c r="F69" s="311">
        <v>688</v>
      </c>
      <c r="G69" s="106"/>
      <c r="H69" s="102"/>
      <c r="I69" s="102"/>
    </row>
    <row r="70" spans="1:18">
      <c r="B70" s="109" t="s">
        <v>673</v>
      </c>
    </row>
    <row r="71" spans="1:18">
      <c r="B71" s="109" t="s">
        <v>174</v>
      </c>
      <c r="G71" s="312"/>
    </row>
    <row r="72" spans="1:18">
      <c r="B72" s="545" t="s">
        <v>669</v>
      </c>
      <c r="C72" s="545"/>
      <c r="D72" s="545"/>
      <c r="E72" s="545"/>
      <c r="F72" s="545"/>
      <c r="G72" s="545"/>
      <c r="H72" s="545"/>
      <c r="I72" s="545"/>
      <c r="J72" s="545"/>
      <c r="N72" s="111" t="s">
        <v>176</v>
      </c>
      <c r="O72" s="111" t="s">
        <v>175</v>
      </c>
      <c r="P72" s="110"/>
    </row>
    <row r="73" spans="1:18">
      <c r="N73" s="338" t="s">
        <v>41</v>
      </c>
      <c r="O73" s="381">
        <v>5</v>
      </c>
      <c r="P73" s="110"/>
    </row>
    <row r="74" spans="1:18">
      <c r="N74" s="383" t="s">
        <v>638</v>
      </c>
      <c r="O74" s="382">
        <v>10</v>
      </c>
      <c r="P74" s="110"/>
    </row>
    <row r="75" spans="1:18">
      <c r="N75" s="383" t="s">
        <v>634</v>
      </c>
      <c r="O75" s="382">
        <v>13</v>
      </c>
      <c r="P75" s="110"/>
    </row>
    <row r="76" spans="1:18">
      <c r="N76" s="339" t="s">
        <v>37</v>
      </c>
      <c r="O76" s="382">
        <v>15</v>
      </c>
      <c r="P76" s="110"/>
    </row>
    <row r="77" spans="1:18">
      <c r="N77" s="383" t="s">
        <v>633</v>
      </c>
      <c r="O77" s="382">
        <v>21</v>
      </c>
      <c r="P77" s="110"/>
    </row>
    <row r="78" spans="1:18">
      <c r="N78" s="383" t="s">
        <v>636</v>
      </c>
      <c r="O78" s="382">
        <v>30</v>
      </c>
      <c r="P78" s="110"/>
    </row>
    <row r="79" spans="1:18">
      <c r="N79" s="339" t="s">
        <v>207</v>
      </c>
      <c r="O79" s="382">
        <v>31</v>
      </c>
      <c r="P79" s="110"/>
    </row>
    <row r="80" spans="1:18">
      <c r="N80" s="339" t="s">
        <v>40</v>
      </c>
      <c r="O80" s="382">
        <v>32</v>
      </c>
      <c r="P80" s="110"/>
    </row>
    <row r="81" spans="14:16">
      <c r="N81" s="384" t="s">
        <v>238</v>
      </c>
      <c r="O81" s="387">
        <v>38</v>
      </c>
      <c r="P81" s="110"/>
    </row>
    <row r="82" spans="14:16">
      <c r="N82" s="383" t="s">
        <v>637</v>
      </c>
      <c r="O82" s="382">
        <v>64</v>
      </c>
      <c r="P82" s="110"/>
    </row>
    <row r="83" spans="14:16">
      <c r="N83" s="385" t="s">
        <v>635</v>
      </c>
      <c r="O83" s="386">
        <v>76</v>
      </c>
      <c r="P83" s="110"/>
    </row>
    <row r="84" spans="14:16">
      <c r="N84" s="340" t="s">
        <v>34</v>
      </c>
      <c r="O84" s="386">
        <v>353</v>
      </c>
      <c r="P84" s="340"/>
    </row>
    <row r="85" spans="14:16">
      <c r="N85" s="340"/>
      <c r="O85" s="340"/>
      <c r="P85" s="340"/>
    </row>
    <row r="86" spans="14:16">
      <c r="N86" s="340"/>
      <c r="O86" s="340"/>
      <c r="P86" s="340"/>
    </row>
    <row r="87" spans="14:16">
      <c r="N87" s="340"/>
      <c r="O87" s="340"/>
      <c r="P87" s="340"/>
    </row>
    <row r="88" spans="14:16">
      <c r="N88" s="340"/>
      <c r="O88" s="340"/>
      <c r="P88" s="340"/>
    </row>
    <row r="89" spans="14:16">
      <c r="N89" s="340"/>
      <c r="O89" s="340"/>
      <c r="P89" s="340"/>
    </row>
    <row r="90" spans="14:16">
      <c r="N90" s="340"/>
      <c r="O90" s="340"/>
      <c r="P90" s="340"/>
    </row>
    <row r="91" spans="14:16">
      <c r="N91" s="340"/>
      <c r="O91" s="340"/>
      <c r="P91" s="340"/>
    </row>
    <row r="92" spans="14:16">
      <c r="N92" s="340"/>
      <c r="O92" s="340"/>
      <c r="P92" s="340"/>
    </row>
    <row r="93" spans="14:16">
      <c r="N93" s="340"/>
      <c r="O93" s="340"/>
      <c r="P93" s="340"/>
    </row>
  </sheetData>
  <autoFilter ref="N72:O72" xr:uid="{00000000-0009-0000-0000-000008000000}">
    <sortState xmlns:xlrd2="http://schemas.microsoft.com/office/spreadsheetml/2017/richdata2" ref="N73:O84">
      <sortCondition ref="O72"/>
    </sortState>
  </autoFilter>
  <mergeCells count="9">
    <mergeCell ref="B72:J72"/>
    <mergeCell ref="B10:C10"/>
    <mergeCell ref="H10:I10"/>
    <mergeCell ref="B4:I4"/>
    <mergeCell ref="B5:I5"/>
    <mergeCell ref="B7:I7"/>
    <mergeCell ref="B8:I8"/>
    <mergeCell ref="H9:I9"/>
    <mergeCell ref="B6:I6"/>
  </mergeCells>
  <pageMargins left="0.70866141732283472" right="0.70866141732283472" top="0.74803149606299213" bottom="0.74803149606299213" header="0.31496062992125984" footer="0.31496062992125984"/>
  <pageSetup scale="67" fitToHeight="0" orientation="landscape" r:id="rId1"/>
  <rowBreaks count="3" manualBreakCount="3">
    <brk id="39" max="9" man="1"/>
    <brk id="72" max="9" man="1"/>
    <brk id="9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20</vt:i4>
      </vt:variant>
    </vt:vector>
  </HeadingPairs>
  <TitlesOfParts>
    <vt:vector size="33" baseType="lpstr">
      <vt:lpstr>Programación Académica</vt:lpstr>
      <vt:lpstr>Solicitudes Admitidas</vt:lpstr>
      <vt:lpstr>Solicitud x Acción Capacitación</vt:lpstr>
      <vt:lpstr>Acciones y Partici. Resumen</vt:lpstr>
      <vt:lpstr>Participantes que iniciaron</vt:lpstr>
      <vt:lpstr>Participantes que Culminaron</vt:lpstr>
      <vt:lpstr>Acciones Capacita q. Culminaron</vt:lpstr>
      <vt:lpstr>Concluidos X AcciónCapacitación</vt:lpstr>
      <vt:lpstr>Egresados X Acción de Capacit</vt:lpstr>
      <vt:lpstr>Egreso</vt:lpstr>
      <vt:lpstr>Usuarios Centro Documentación</vt:lpstr>
      <vt:lpstr>Postulantes Beca Capacitación</vt:lpstr>
      <vt:lpstr>Becados en Capacitación</vt:lpstr>
      <vt:lpstr>'Acciones Capacita q. Culminaron'!Área_de_impresión</vt:lpstr>
      <vt:lpstr>'Acciones y Partici. Resumen'!Área_de_impresión</vt:lpstr>
      <vt:lpstr>'Becados en Capacitación'!Área_de_impresión</vt:lpstr>
      <vt:lpstr>'Concluidos X AcciónCapacitación'!Área_de_impresión</vt:lpstr>
      <vt:lpstr>'Egresados X Acción de Capacit'!Área_de_impresión</vt:lpstr>
      <vt:lpstr>Egreso!Área_de_impresión</vt:lpstr>
      <vt:lpstr>'Participantes que Culminaron'!Área_de_impresión</vt:lpstr>
      <vt:lpstr>'Participantes que iniciaron'!Área_de_impresión</vt:lpstr>
      <vt:lpstr>'Postulantes Beca Capacitación'!Área_de_impresión</vt:lpstr>
      <vt:lpstr>'Programación Académica'!Área_de_impresión</vt:lpstr>
      <vt:lpstr>'Solicitud x Acción Capacitación'!Área_de_impresión</vt:lpstr>
      <vt:lpstr>'Solicitudes Admitidas'!Área_de_impresión</vt:lpstr>
      <vt:lpstr>'Usuarios Centro Documentación'!Área_de_impresión</vt:lpstr>
      <vt:lpstr>'Acciones Capacita q. Culminaron'!Print_Area</vt:lpstr>
      <vt:lpstr>'Acciones y Partici. Resumen'!Print_Area</vt:lpstr>
      <vt:lpstr>'Becados en Capacitación'!Print_Area</vt:lpstr>
      <vt:lpstr>'Participantes que Culminaron'!Print_Area</vt:lpstr>
      <vt:lpstr>'Postulantes Beca Capacitación'!Print_Area</vt:lpstr>
      <vt:lpstr>'Usuarios Centro Documentación'!Print_Area</vt:lpstr>
      <vt:lpstr>'Postulantes Beca Capacitación'!Títulos_a_imprimir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Dawil Cristopher Garcia Guzman</dc:creator>
  <cp:lastModifiedBy>Henry Jose Taveras Fermin</cp:lastModifiedBy>
  <cp:lastPrinted>2025-07-09T15:20:04Z</cp:lastPrinted>
  <dcterms:created xsi:type="dcterms:W3CDTF">2023-04-19T13:51:08Z</dcterms:created>
  <dcterms:modified xsi:type="dcterms:W3CDTF">2025-07-09T17:51:22Z</dcterms:modified>
</cp:coreProperties>
</file>