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0.xml" ContentType="application/vnd.openxmlformats-officedocument.drawingml.chartshape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1.xml" ContentType="application/vnd.openxmlformats-officedocument.drawingml.chartshapes+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2.xml" ContentType="application/vnd.openxmlformats-officedocument.drawingml.chartshapes+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3.xml" ContentType="application/vnd.openxmlformats-officedocument.drawingml.chartshapes+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aria Muse\Desktop\Estadísticas Institucional\Estadísticas 4 horas y 52 minutos\"/>
    </mc:Choice>
  </mc:AlternateContent>
  <bookViews>
    <workbookView xWindow="0" yWindow="0" windowWidth="28800" windowHeight="12330" tabRatio="843" activeTab="4"/>
  </bookViews>
  <sheets>
    <sheet name="Programación Académica" sheetId="4" r:id="rId1"/>
    <sheet name="Solicitudes Admitidas" sheetId="1" r:id="rId2"/>
    <sheet name="Solicitud x Acción Capacitación" sheetId="22" r:id="rId3"/>
    <sheet name="Acciones y Partici. Resumen" sheetId="2" r:id="rId4"/>
    <sheet name="Participantes que iniciaron" sheetId="7" r:id="rId5"/>
    <sheet name="Participantes que Culminaron" sheetId="8" r:id="rId6"/>
    <sheet name="Acciones Capacita q. Culminaron" sheetId="9" r:id="rId7"/>
    <sheet name="Concluidos X AcciónCapacitación" sheetId="17" r:id="rId8"/>
    <sheet name="Egresados X Acción de Capacit" sheetId="20" r:id="rId9"/>
    <sheet name="Egreso" sheetId="21" r:id="rId10"/>
    <sheet name="Usuarios Centro Documentación" sheetId="12" r:id="rId11"/>
    <sheet name="Postulantes Beca Capacitación" sheetId="16" r:id="rId12"/>
    <sheet name="Becados en Capacitación" sheetId="14" r:id="rId13"/>
  </sheets>
  <externalReferences>
    <externalReference r:id="rId14"/>
  </externalReferences>
  <definedNames>
    <definedName name="_xlnm._FilterDatabase" localSheetId="7" hidden="1">'Concluidos X AcciónCapacitación'!$A$16:$K$16</definedName>
    <definedName name="_xlnm._FilterDatabase" localSheetId="8" hidden="1">'Egresados X Acción de Capacit'!$M$135:$N$135</definedName>
    <definedName name="_xlnm._FilterDatabase" localSheetId="4" hidden="1">'Participantes que iniciaron'!$A$9:$F$320</definedName>
    <definedName name="_xlnm._FilterDatabase" localSheetId="1" hidden="1">'Solicitudes Admitidas'!$A$9:$E$951</definedName>
    <definedName name="_xlnm.Print_Area" localSheetId="6">'Acciones Capacita q. Culminaron'!$A$1:$H$48</definedName>
    <definedName name="_xlnm.Print_Area" localSheetId="3">'Acciones y Partici. Resumen'!$A$1:$F$43</definedName>
    <definedName name="_xlnm.Print_Area" localSheetId="12">'Becados en Capacitación'!$F$1:$P$57</definedName>
    <definedName name="_xlnm.Print_Area" localSheetId="7">'Concluidos X AcciónCapacitación'!$A$1:$K$411</definedName>
    <definedName name="_xlnm.Print_Area" localSheetId="8">'Egresados X Acción de Capacit'!$A$1:$J$155</definedName>
    <definedName name="_xlnm.Print_Area" localSheetId="9">Egreso!$A$1:$F$40</definedName>
    <definedName name="_xlnm.Print_Area" localSheetId="5">'Participantes que Culminaron'!$A$1:$H$73</definedName>
    <definedName name="_xlnm.Print_Area" localSheetId="4">'Participantes que iniciaron'!$A$1:$F$321</definedName>
    <definedName name="_xlnm.Print_Area" localSheetId="11">'Postulantes Beca Capacitación'!$A$1:$K$115</definedName>
    <definedName name="_xlnm.Print_Area" localSheetId="0">'Programación Académica'!$A$1:$J$81</definedName>
    <definedName name="_xlnm.Print_Area" localSheetId="2">'Solicitud x Acción Capacitación'!$A$1:$H$961</definedName>
    <definedName name="_xlnm.Print_Area" localSheetId="1">'Solicitudes Admitidas'!$A$1:$E$952</definedName>
    <definedName name="_xlnm.Print_Area" localSheetId="10">'Usuarios Centro Documentación'!$A$1:$AC$35</definedName>
    <definedName name="Print_Area" localSheetId="6">'Acciones Capacita q. Culminaron'!$A$3:$G$52</definedName>
    <definedName name="Print_Area" localSheetId="3">'Acciones y Partici. Resumen'!$A$6:$F$43</definedName>
    <definedName name="Print_Area" localSheetId="12">'Becados en Capacitación'!$F$1:$O$56</definedName>
    <definedName name="Print_Area" localSheetId="5">'Participantes que Culminaron'!$A$4:$H$59</definedName>
    <definedName name="Print_Area" localSheetId="11">'Postulantes Beca Capacitación'!$A$9:$K$87</definedName>
    <definedName name="Print_Area" localSheetId="10">'Usuarios Centro Documentación'!$A$4:$AD$38</definedName>
    <definedName name="_xlnm.Print_Titles" localSheetId="11">'Postulantes Beca Capacitación'!$1:$6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58" i="22" l="1"/>
  <c r="O5" i="9"/>
  <c r="N5" i="9"/>
  <c r="O4" i="9"/>
  <c r="K4" i="9"/>
  <c r="L4" i="9"/>
  <c r="M4" i="9"/>
  <c r="N4" i="9"/>
  <c r="N10" i="14"/>
  <c r="C70" i="14"/>
  <c r="B70" i="14"/>
  <c r="D63" i="14"/>
  <c r="C63" i="14"/>
  <c r="E50" i="14" l="1"/>
  <c r="E51" i="14"/>
  <c r="E52" i="14"/>
  <c r="E53" i="14"/>
  <c r="E54" i="14"/>
  <c r="C55" i="14"/>
  <c r="D55" i="14"/>
  <c r="B55" i="14"/>
  <c r="B17" i="14"/>
  <c r="C35" i="14"/>
  <c r="B35" i="14"/>
  <c r="D31" i="14"/>
  <c r="D32" i="14"/>
  <c r="D33" i="14"/>
  <c r="D34" i="14"/>
  <c r="D35" i="14" l="1"/>
  <c r="E55" i="14"/>
  <c r="B83" i="16"/>
  <c r="B69" i="16"/>
  <c r="B56" i="16"/>
  <c r="B26" i="16"/>
  <c r="B16" i="16"/>
  <c r="B15" i="16"/>
  <c r="N51" i="12"/>
  <c r="N52" i="12"/>
  <c r="N53" i="12"/>
  <c r="N54" i="12"/>
  <c r="N50" i="12"/>
  <c r="M51" i="12"/>
  <c r="M52" i="12"/>
  <c r="M53" i="12"/>
  <c r="M55" i="12" s="1"/>
  <c r="M54" i="12"/>
  <c r="M50" i="12"/>
  <c r="L51" i="12"/>
  <c r="L52" i="12"/>
  <c r="L53" i="12"/>
  <c r="L55" i="12" s="1"/>
  <c r="L54" i="12"/>
  <c r="L50" i="12"/>
  <c r="J27" i="21"/>
  <c r="A958" i="22"/>
  <c r="F953" i="22"/>
  <c r="D25" i="9"/>
  <c r="F16" i="9"/>
  <c r="F17" i="9"/>
  <c r="F18" i="9"/>
  <c r="F19" i="9"/>
  <c r="F20" i="9"/>
  <c r="F21" i="9"/>
  <c r="F22" i="9"/>
  <c r="F23" i="9"/>
  <c r="F24" i="9"/>
  <c r="F15" i="9"/>
  <c r="N55" i="8"/>
  <c r="E123" i="20" l="1"/>
  <c r="E121" i="20"/>
  <c r="E116" i="20"/>
  <c r="E109" i="20"/>
  <c r="E106" i="20"/>
  <c r="E102" i="20"/>
  <c r="E92" i="20"/>
  <c r="E85" i="20"/>
  <c r="E79" i="20"/>
  <c r="D73" i="20"/>
  <c r="E73" i="20"/>
  <c r="F73" i="20"/>
  <c r="F70" i="20"/>
  <c r="D70" i="20"/>
  <c r="E70" i="20"/>
  <c r="F65" i="20"/>
  <c r="D65" i="20"/>
  <c r="E65" i="20"/>
  <c r="I123" i="20"/>
  <c r="I122" i="20"/>
  <c r="F123" i="20"/>
  <c r="D109" i="20"/>
  <c r="F109" i="20"/>
  <c r="I109" i="20"/>
  <c r="I108" i="20"/>
  <c r="I107" i="20"/>
  <c r="I101" i="20"/>
  <c r="D102" i="20"/>
  <c r="F102" i="20"/>
  <c r="I90" i="20"/>
  <c r="I91" i="20"/>
  <c r="D92" i="20"/>
  <c r="F92" i="20"/>
  <c r="D79" i="20"/>
  <c r="F79" i="20"/>
  <c r="I77" i="20"/>
  <c r="I78" i="20"/>
  <c r="I72" i="20"/>
  <c r="I71" i="20"/>
  <c r="I73" i="20" s="1"/>
  <c r="I57" i="20"/>
  <c r="I48" i="20"/>
  <c r="I49" i="20"/>
  <c r="I50" i="20"/>
  <c r="I51" i="20"/>
  <c r="I52" i="20"/>
  <c r="I53" i="20"/>
  <c r="I54" i="20"/>
  <c r="I55" i="20"/>
  <c r="I56" i="20"/>
  <c r="I58" i="20"/>
  <c r="I59" i="20"/>
  <c r="I60" i="20"/>
  <c r="I61" i="20"/>
  <c r="I62" i="20"/>
  <c r="I63" i="20"/>
  <c r="I64" i="20"/>
  <c r="I47" i="20"/>
  <c r="C404" i="17"/>
  <c r="H397" i="17"/>
  <c r="I397" i="17"/>
  <c r="J397" i="17"/>
  <c r="K397" i="17"/>
  <c r="G397" i="17"/>
  <c r="C397" i="17"/>
  <c r="H392" i="17"/>
  <c r="I392" i="17"/>
  <c r="J392" i="17"/>
  <c r="K392" i="17"/>
  <c r="G392" i="17"/>
  <c r="C392" i="17"/>
  <c r="H383" i="17"/>
  <c r="I383" i="17"/>
  <c r="J383" i="17"/>
  <c r="K383" i="17"/>
  <c r="G383" i="17"/>
  <c r="C383" i="17"/>
  <c r="H370" i="17"/>
  <c r="I370" i="17"/>
  <c r="J370" i="17"/>
  <c r="K370" i="17"/>
  <c r="G370" i="17"/>
  <c r="C370" i="17"/>
  <c r="H361" i="17"/>
  <c r="I361" i="17"/>
  <c r="J361" i="17"/>
  <c r="K361" i="17"/>
  <c r="G361" i="17"/>
  <c r="C361" i="17"/>
  <c r="C384" i="17" s="1"/>
  <c r="H358" i="17"/>
  <c r="I358" i="17"/>
  <c r="J358" i="17"/>
  <c r="K358" i="17"/>
  <c r="G358" i="17"/>
  <c r="C358" i="17"/>
  <c r="H327" i="17"/>
  <c r="I327" i="17"/>
  <c r="J327" i="17"/>
  <c r="K327" i="17"/>
  <c r="G327" i="17"/>
  <c r="C327" i="17"/>
  <c r="H251" i="17"/>
  <c r="I251" i="17"/>
  <c r="J251" i="17"/>
  <c r="K251" i="17"/>
  <c r="G251" i="17"/>
  <c r="C251" i="17"/>
  <c r="H229" i="17"/>
  <c r="I229" i="17"/>
  <c r="J229" i="17"/>
  <c r="K229" i="17"/>
  <c r="G229" i="17"/>
  <c r="C229" i="17"/>
  <c r="H161" i="17"/>
  <c r="I161" i="17"/>
  <c r="J161" i="17"/>
  <c r="K161" i="17"/>
  <c r="G161" i="17"/>
  <c r="C161" i="17"/>
  <c r="H25" i="17"/>
  <c r="I25" i="17"/>
  <c r="J25" i="17"/>
  <c r="K25" i="17"/>
  <c r="G25" i="17"/>
  <c r="C25" i="17"/>
  <c r="E124" i="20" l="1"/>
  <c r="C328" i="17"/>
  <c r="E317" i="7"/>
  <c r="F317" i="7"/>
  <c r="D317" i="7"/>
  <c r="A949" i="1"/>
  <c r="E948" i="1"/>
  <c r="E958" i="22" l="1"/>
  <c r="D958" i="22"/>
  <c r="A955" i="22"/>
  <c r="E953" i="22"/>
  <c r="G953" i="22"/>
  <c r="H953" i="22"/>
  <c r="D953" i="22"/>
  <c r="E949" i="22"/>
  <c r="E947" i="22"/>
  <c r="E946" i="22"/>
  <c r="E942" i="22"/>
  <c r="E941" i="22"/>
  <c r="E928" i="22"/>
  <c r="E921" i="22"/>
  <c r="E920" i="22"/>
  <c r="E919" i="22"/>
  <c r="E912" i="22"/>
  <c r="E910" i="22"/>
  <c r="E904" i="22"/>
  <c r="E888" i="22"/>
  <c r="E868" i="22"/>
  <c r="E865" i="22"/>
  <c r="E861" i="22"/>
  <c r="E857" i="22"/>
  <c r="E856" i="22"/>
  <c r="E852" i="22"/>
  <c r="E851" i="22"/>
  <c r="E848" i="22"/>
  <c r="E843" i="22"/>
  <c r="E839" i="22"/>
  <c r="E831" i="22"/>
  <c r="E827" i="22"/>
  <c r="E817" i="22"/>
  <c r="E815" i="22"/>
  <c r="E813" i="22"/>
  <c r="E811" i="22"/>
  <c r="E796" i="22"/>
  <c r="E782" i="22"/>
  <c r="E763" i="22"/>
  <c r="H742" i="22"/>
  <c r="E742" i="22"/>
  <c r="E738" i="22"/>
  <c r="E735" i="22"/>
  <c r="E730" i="22"/>
  <c r="E725" i="22"/>
  <c r="H709" i="22"/>
  <c r="E709" i="22"/>
  <c r="E708" i="22"/>
  <c r="E703" i="22"/>
  <c r="E700" i="22"/>
  <c r="E690" i="22"/>
  <c r="E689" i="22"/>
  <c r="E681" i="22"/>
  <c r="E677" i="22"/>
  <c r="E675" i="22"/>
  <c r="E672" i="22"/>
  <c r="E667" i="22"/>
  <c r="E664" i="22"/>
  <c r="E663" i="22"/>
  <c r="E626" i="22"/>
  <c r="H556" i="22"/>
  <c r="E556" i="22"/>
  <c r="E550" i="22"/>
  <c r="H546" i="22"/>
  <c r="E546" i="22"/>
  <c r="E544" i="22"/>
  <c r="E543" i="22"/>
  <c r="E523" i="22"/>
  <c r="H504" i="22"/>
  <c r="E504" i="22"/>
  <c r="E497" i="22"/>
  <c r="H491" i="22"/>
  <c r="E491" i="22"/>
  <c r="E483" i="22"/>
  <c r="E468" i="22"/>
  <c r="H453" i="22"/>
  <c r="E453" i="22"/>
  <c r="E441" i="22"/>
  <c r="E424" i="22"/>
  <c r="H303" i="22"/>
  <c r="E300" i="22"/>
  <c r="E290" i="22"/>
  <c r="E275" i="22"/>
  <c r="H236" i="22"/>
  <c r="E236" i="22"/>
  <c r="E228" i="22"/>
  <c r="E176" i="22"/>
  <c r="E170" i="22"/>
  <c r="H146" i="22"/>
  <c r="E146" i="22"/>
  <c r="E137" i="22"/>
  <c r="E134" i="22"/>
  <c r="E121" i="22"/>
  <c r="E116" i="22"/>
  <c r="E15" i="22"/>
  <c r="H78" i="4" l="1"/>
  <c r="I78" i="4"/>
  <c r="J78" i="4"/>
  <c r="G78" i="4"/>
  <c r="C78" i="4"/>
  <c r="D78" i="4"/>
  <c r="E78" i="4"/>
  <c r="B78" i="4"/>
  <c r="N49" i="8"/>
  <c r="O49" i="8"/>
  <c r="N50" i="8"/>
  <c r="O50" i="8"/>
  <c r="N51" i="8"/>
  <c r="O51" i="8"/>
  <c r="N52" i="8"/>
  <c r="O52" i="8"/>
  <c r="N53" i="8"/>
  <c r="O53" i="8"/>
  <c r="N54" i="8"/>
  <c r="O54" i="8"/>
  <c r="O55" i="8"/>
  <c r="N56" i="8"/>
  <c r="O56" i="8"/>
  <c r="N57" i="8"/>
  <c r="O57" i="8"/>
  <c r="N58" i="8"/>
  <c r="O58" i="8"/>
  <c r="B113" i="16" l="1"/>
  <c r="C112" i="16" s="1"/>
  <c r="B68" i="16"/>
  <c r="B58" i="16"/>
  <c r="B28" i="16"/>
  <c r="D29" i="14"/>
  <c r="D30" i="14"/>
  <c r="E49" i="14"/>
  <c r="C110" i="16" l="1"/>
  <c r="C111" i="16"/>
  <c r="B91" i="16"/>
  <c r="B70" i="16"/>
  <c r="B57" i="16"/>
  <c r="D121" i="20"/>
  <c r="D123" i="20" s="1"/>
  <c r="D116" i="20"/>
  <c r="D85" i="20"/>
  <c r="F121" i="20"/>
  <c r="F116" i="20"/>
  <c r="F106" i="20"/>
  <c r="F85" i="20"/>
  <c r="A9" i="17"/>
  <c r="I39" i="20"/>
  <c r="I40" i="20"/>
  <c r="I41" i="20"/>
  <c r="I42" i="20"/>
  <c r="I43" i="20"/>
  <c r="I44" i="20"/>
  <c r="I45" i="20"/>
  <c r="I46" i="20"/>
  <c r="I67" i="20"/>
  <c r="I68" i="20"/>
  <c r="I69" i="20"/>
  <c r="I83" i="20"/>
  <c r="I84" i="20"/>
  <c r="I89" i="20"/>
  <c r="I99" i="20"/>
  <c r="I100" i="20"/>
  <c r="I113" i="20"/>
  <c r="I114" i="20"/>
  <c r="I115" i="20"/>
  <c r="I119" i="20"/>
  <c r="I118" i="20"/>
  <c r="I117" i="20"/>
  <c r="I120" i="20"/>
  <c r="F124" i="20" l="1"/>
  <c r="C88" i="16"/>
  <c r="C90" i="16"/>
  <c r="C89" i="16"/>
  <c r="I121" i="20"/>
  <c r="G402" i="17"/>
  <c r="C402" i="17"/>
  <c r="H400" i="17"/>
  <c r="I400" i="17"/>
  <c r="J400" i="17"/>
  <c r="K400" i="17"/>
  <c r="G400" i="17"/>
  <c r="C400" i="17"/>
  <c r="G22" i="17"/>
  <c r="G26" i="17" s="1"/>
  <c r="C22" i="17"/>
  <c r="C26" i="17" s="1"/>
  <c r="G403" i="17" l="1"/>
  <c r="C403" i="17"/>
  <c r="A318" i="7"/>
  <c r="A5" i="7"/>
  <c r="A10" i="22"/>
  <c r="A6" i="1" l="1"/>
  <c r="A19" i="2"/>
  <c r="C109" i="16"/>
  <c r="B29" i="16"/>
  <c r="B17" i="16"/>
  <c r="C107" i="16" l="1"/>
  <c r="C108" i="16"/>
  <c r="J26" i="21"/>
  <c r="E25" i="9"/>
  <c r="E35" i="8"/>
  <c r="N13" i="8" s="1"/>
  <c r="F35" i="8"/>
  <c r="M13" i="8" s="1"/>
  <c r="G35" i="8"/>
  <c r="H35" i="8"/>
  <c r="D16" i="8"/>
  <c r="D17" i="8"/>
  <c r="D18" i="8"/>
  <c r="D19" i="8"/>
  <c r="D20" i="8"/>
  <c r="D21" i="8"/>
  <c r="D22" i="8"/>
  <c r="D23" i="8"/>
  <c r="D24" i="8"/>
  <c r="D25" i="8"/>
  <c r="D26" i="8"/>
  <c r="D27" i="8"/>
  <c r="D28" i="8"/>
  <c r="D29" i="8"/>
  <c r="D30" i="8"/>
  <c r="D31" i="8"/>
  <c r="D32" i="8"/>
  <c r="D33" i="8"/>
  <c r="D34" i="8"/>
  <c r="M8" i="8" l="1"/>
  <c r="F25" i="9"/>
  <c r="L8" i="8"/>
  <c r="L13" i="8"/>
  <c r="K8" i="8"/>
  <c r="O8" i="8"/>
  <c r="E44" i="14" l="1"/>
  <c r="E45" i="14"/>
  <c r="E46" i="14"/>
  <c r="E47" i="14"/>
  <c r="E48" i="14"/>
  <c r="E43" i="14"/>
  <c r="D26" i="14"/>
  <c r="D27" i="14"/>
  <c r="D28" i="14"/>
  <c r="O52" i="12"/>
  <c r="I17" i="20"/>
  <c r="I18" i="20"/>
  <c r="I19" i="20"/>
  <c r="I20" i="20"/>
  <c r="I21" i="20"/>
  <c r="I22" i="20"/>
  <c r="I23" i="20"/>
  <c r="I24" i="20"/>
  <c r="I25" i="20"/>
  <c r="I26" i="20"/>
  <c r="I27" i="20"/>
  <c r="I28" i="20"/>
  <c r="I29" i="20"/>
  <c r="I30" i="20"/>
  <c r="I31" i="20"/>
  <c r="I32" i="20"/>
  <c r="I33" i="20"/>
  <c r="I34" i="20"/>
  <c r="I35" i="20"/>
  <c r="I36" i="20"/>
  <c r="I37" i="20"/>
  <c r="I38" i="20"/>
  <c r="I16" i="20"/>
  <c r="K402" i="17"/>
  <c r="K403" i="17" s="1"/>
  <c r="J402" i="17"/>
  <c r="J403" i="17" s="1"/>
  <c r="I402" i="17"/>
  <c r="I403" i="17" s="1"/>
  <c r="H402" i="17"/>
  <c r="H403" i="17" s="1"/>
  <c r="H22" i="17"/>
  <c r="I22" i="17"/>
  <c r="J22" i="17"/>
  <c r="K22" i="17"/>
  <c r="I328" i="17" l="1"/>
  <c r="G328" i="17"/>
  <c r="K328" i="17"/>
  <c r="H328" i="17"/>
  <c r="J328" i="17"/>
  <c r="K384" i="17"/>
  <c r="G384" i="17"/>
  <c r="H384" i="17"/>
  <c r="J384" i="17"/>
  <c r="I384" i="17"/>
  <c r="K26" i="17"/>
  <c r="H26" i="17"/>
  <c r="J26" i="17"/>
  <c r="I26" i="17"/>
  <c r="J404" i="17" l="1"/>
  <c r="H404" i="17"/>
  <c r="K404" i="17"/>
  <c r="I404" i="17"/>
  <c r="G404" i="17"/>
  <c r="D15" i="8"/>
  <c r="D35" i="8" l="1"/>
  <c r="K13" i="8"/>
  <c r="N8" i="8"/>
  <c r="A98" i="16"/>
  <c r="A81" i="16"/>
  <c r="A66" i="16"/>
  <c r="A54" i="16"/>
  <c r="A24" i="16"/>
  <c r="A13" i="16"/>
  <c r="I105" i="20"/>
  <c r="D106" i="20"/>
  <c r="I94" i="20"/>
  <c r="I95" i="20"/>
  <c r="I96" i="20"/>
  <c r="I97" i="20"/>
  <c r="I98" i="20"/>
  <c r="I81" i="20"/>
  <c r="I82" i="20"/>
  <c r="I75" i="20"/>
  <c r="I76" i="20"/>
  <c r="I74" i="20"/>
  <c r="I66" i="20"/>
  <c r="I70" i="20" s="1"/>
  <c r="I11" i="20"/>
  <c r="I79" i="20" l="1"/>
  <c r="N9" i="8"/>
  <c r="M9" i="8"/>
  <c r="O9" i="8"/>
  <c r="Q51" i="12" l="1"/>
  <c r="Q53" i="12"/>
  <c r="O51" i="12"/>
  <c r="O53" i="12" l="1"/>
  <c r="I14" i="20"/>
  <c r="I104" i="20"/>
  <c r="I80" i="20"/>
  <c r="I85" i="20" s="1"/>
  <c r="C19" i="2"/>
  <c r="B55" i="12" l="1"/>
  <c r="D19" i="2" l="1"/>
  <c r="E19" i="2"/>
  <c r="D20" i="2" l="1"/>
  <c r="C20" i="2" l="1"/>
  <c r="O55" i="12"/>
  <c r="L25" i="12"/>
  <c r="B40" i="12" s="1"/>
  <c r="M17" i="12"/>
  <c r="C38" i="12" s="1"/>
  <c r="M18" i="12"/>
  <c r="M19" i="12"/>
  <c r="C41" i="12" s="1"/>
  <c r="M20" i="12"/>
  <c r="M21" i="12"/>
  <c r="M22" i="12"/>
  <c r="M23" i="12"/>
  <c r="M24" i="12"/>
  <c r="C39" i="12" s="1"/>
  <c r="M25" i="12"/>
  <c r="C40" i="12" s="1"/>
  <c r="M26" i="12"/>
  <c r="M27" i="12"/>
  <c r="L17" i="12"/>
  <c r="B38" i="12" s="1"/>
  <c r="L18" i="12"/>
  <c r="L19" i="12"/>
  <c r="B41" i="12" s="1"/>
  <c r="D41" i="12" s="1"/>
  <c r="L20" i="12"/>
  <c r="L21" i="12"/>
  <c r="L22" i="12"/>
  <c r="L23" i="12"/>
  <c r="L24" i="12"/>
  <c r="B39" i="12" s="1"/>
  <c r="L26" i="12"/>
  <c r="L27" i="12"/>
  <c r="B42" i="12" s="1"/>
  <c r="L16" i="12"/>
  <c r="A42" i="12"/>
  <c r="C42" i="12" l="1"/>
  <c r="D42" i="12" s="1"/>
  <c r="K55" i="12" l="1"/>
  <c r="J55" i="12"/>
  <c r="I55" i="12"/>
  <c r="H55" i="12"/>
  <c r="G55" i="12"/>
  <c r="F55" i="12"/>
  <c r="E55" i="12"/>
  <c r="D55" i="12"/>
  <c r="C55" i="12"/>
  <c r="E28" i="12"/>
  <c r="N24" i="12"/>
  <c r="F19" i="2"/>
  <c r="C49" i="2" s="1"/>
  <c r="D39" i="12" l="1"/>
  <c r="N55" i="12"/>
  <c r="K8" i="9" l="1"/>
  <c r="L8" i="9"/>
  <c r="N14" i="8" l="1"/>
  <c r="E20" i="2"/>
  <c r="F20" i="2" s="1"/>
  <c r="E49" i="2" s="1"/>
  <c r="C64" i="14"/>
  <c r="J10" i="14" s="1"/>
  <c r="B64" i="14"/>
  <c r="H10" i="14" s="1"/>
  <c r="H11" i="14" s="1"/>
  <c r="E63" i="14"/>
  <c r="D24" i="14"/>
  <c r="D25" i="14"/>
  <c r="D23" i="14"/>
  <c r="N11" i="14"/>
  <c r="K9" i="8" l="1"/>
  <c r="K14" i="8"/>
  <c r="L14" i="8"/>
  <c r="M14" i="8"/>
  <c r="L9" i="8"/>
  <c r="I112" i="20" l="1"/>
  <c r="I111" i="20"/>
  <c r="I110" i="20"/>
  <c r="I116" i="20" s="1"/>
  <c r="I103" i="20"/>
  <c r="I106" i="20" s="1"/>
  <c r="I93" i="20"/>
  <c r="I102" i="20" s="1"/>
  <c r="I88" i="20"/>
  <c r="I87" i="20"/>
  <c r="I86" i="20"/>
  <c r="I92" i="20" s="1"/>
  <c r="I15" i="20"/>
  <c r="I13" i="20"/>
  <c r="I12" i="20"/>
  <c r="I65" i="20" s="1"/>
  <c r="C87" i="16"/>
  <c r="I124" i="20" l="1"/>
  <c r="C84" i="16"/>
  <c r="C85" i="16"/>
  <c r="C86" i="16"/>
  <c r="C101" i="16"/>
  <c r="C106" i="16"/>
  <c r="C103" i="16"/>
  <c r="C102" i="16"/>
  <c r="C71" i="14" l="1"/>
  <c r="K10" i="14" s="1"/>
  <c r="K11" i="14" s="1"/>
  <c r="B71" i="14"/>
  <c r="L10" i="14" s="1"/>
  <c r="L11" i="14" s="1"/>
  <c r="D70" i="14"/>
  <c r="D64" i="14"/>
  <c r="I10" i="14" s="1"/>
  <c r="M10" i="14" s="1"/>
  <c r="O10" i="14" s="1"/>
  <c r="J11" i="14"/>
  <c r="C105" i="16"/>
  <c r="C104" i="16"/>
  <c r="C100" i="16"/>
  <c r="C68" i="16"/>
  <c r="B59" i="16"/>
  <c r="C58" i="16" s="1"/>
  <c r="B46" i="16"/>
  <c r="C45" i="16" s="1"/>
  <c r="C15" i="16"/>
  <c r="O28" i="12"/>
  <c r="K28" i="12"/>
  <c r="J28" i="12"/>
  <c r="I28" i="12"/>
  <c r="H28" i="12"/>
  <c r="G28" i="12"/>
  <c r="F28" i="12"/>
  <c r="D28" i="12"/>
  <c r="C28" i="12"/>
  <c r="B28" i="12"/>
  <c r="N27" i="12"/>
  <c r="N20" i="12"/>
  <c r="R53" i="12"/>
  <c r="R51" i="12"/>
  <c r="Q50" i="12"/>
  <c r="M16" i="12"/>
  <c r="B49" i="2"/>
  <c r="D49" i="2" s="1"/>
  <c r="C43" i="16" l="1"/>
  <c r="C44" i="16"/>
  <c r="C38" i="16"/>
  <c r="C39" i="16"/>
  <c r="C40" i="16"/>
  <c r="C41" i="16"/>
  <c r="C42" i="16"/>
  <c r="C37" i="16"/>
  <c r="C36" i="16"/>
  <c r="I11" i="14"/>
  <c r="M11" i="14"/>
  <c r="R52" i="12"/>
  <c r="Q52" i="12"/>
  <c r="Q55" i="12" s="1"/>
  <c r="C113" i="16"/>
  <c r="L5" i="9"/>
  <c r="Q28" i="12"/>
  <c r="D38" i="12"/>
  <c r="N16" i="12"/>
  <c r="N22" i="12"/>
  <c r="N21" i="12"/>
  <c r="M28" i="12"/>
  <c r="D40" i="12"/>
  <c r="N25" i="12"/>
  <c r="N19" i="12"/>
  <c r="E64" i="14"/>
  <c r="D71" i="14"/>
  <c r="O11" i="14"/>
  <c r="N18" i="12"/>
  <c r="N23" i="12"/>
  <c r="C83" i="16"/>
  <c r="C29" i="16"/>
  <c r="C28" i="16"/>
  <c r="C69" i="16"/>
  <c r="C70" i="16" s="1"/>
  <c r="C57" i="16"/>
  <c r="C26" i="16"/>
  <c r="C56" i="16"/>
  <c r="C27" i="16"/>
  <c r="C16" i="16"/>
  <c r="C17" i="16" s="1"/>
  <c r="N17" i="12"/>
  <c r="L28" i="12"/>
  <c r="R28" i="12" l="1"/>
  <c r="R50" i="12"/>
  <c r="R55" i="12" s="1"/>
  <c r="M5" i="9"/>
  <c r="K9" i="9"/>
  <c r="K5" i="9"/>
  <c r="L9" i="9"/>
  <c r="N28" i="12"/>
  <c r="C91" i="16"/>
  <c r="C59" i="16"/>
  <c r="C46" i="16"/>
</calcChain>
</file>

<file path=xl/sharedStrings.xml><?xml version="1.0" encoding="utf-8"?>
<sst xmlns="http://schemas.openxmlformats.org/spreadsheetml/2006/main" count="6583" uniqueCount="1090">
  <si>
    <r>
      <rPr>
        <b/>
        <sz val="7.5"/>
        <rFont val="Arial"/>
        <family val="2"/>
      </rPr>
      <t>Página:</t>
    </r>
  </si>
  <si>
    <r>
      <rPr>
        <b/>
        <sz val="7.5"/>
        <rFont val="Arial"/>
        <family val="2"/>
      </rPr>
      <t>NO.</t>
    </r>
  </si>
  <si>
    <r>
      <rPr>
        <b/>
        <sz val="7.5"/>
        <rFont val="Arial"/>
        <family val="2"/>
      </rPr>
      <t>Código</t>
    </r>
  </si>
  <si>
    <r>
      <rPr>
        <b/>
        <sz val="7.5"/>
        <rFont val="Arial"/>
        <family val="2"/>
      </rPr>
      <t>Fecha</t>
    </r>
    <r>
      <rPr>
        <sz val="7.5"/>
        <rFont val="Times New Roman"/>
        <family val="1"/>
      </rPr>
      <t xml:space="preserve"> </t>
    </r>
    <r>
      <rPr>
        <b/>
        <sz val="7.5"/>
        <rFont val="Arial"/>
        <family val="2"/>
      </rPr>
      <t>Solicitud</t>
    </r>
  </si>
  <si>
    <r>
      <rPr>
        <b/>
        <sz val="7.5"/>
        <rFont val="Arial"/>
        <family val="2"/>
      </rPr>
      <t>Cantidad</t>
    </r>
    <r>
      <rPr>
        <sz val="7.5"/>
        <rFont val="Times New Roman"/>
        <family val="1"/>
      </rPr>
      <t xml:space="preserve"> </t>
    </r>
    <r>
      <rPr>
        <b/>
        <sz val="7.5"/>
        <rFont val="Arial"/>
        <family val="2"/>
      </rPr>
      <t>de</t>
    </r>
    <r>
      <rPr>
        <sz val="7.5"/>
        <rFont val="Times New Roman"/>
        <family val="1"/>
      </rPr>
      <t xml:space="preserve"> </t>
    </r>
    <r>
      <rPr>
        <b/>
        <sz val="7.5"/>
        <rFont val="Arial"/>
        <family val="2"/>
      </rPr>
      <t>Solicitudes</t>
    </r>
  </si>
  <si>
    <r>
      <rPr>
        <b/>
        <sz val="8.5"/>
        <rFont val="Arial"/>
        <family val="2"/>
      </rPr>
      <t>Total</t>
    </r>
  </si>
  <si>
    <t xml:space="preserve">Ministerio de Hacienda   </t>
  </si>
  <si>
    <t>Centro de Capacitación en Política y Gestión Fiscal (CAPGEFI)</t>
  </si>
  <si>
    <t xml:space="preserve">Departamento de Investigación y Publicaciones  </t>
  </si>
  <si>
    <t>División de Investigación</t>
  </si>
  <si>
    <t>Cursos y participantes que iniciaron/concluyeron</t>
  </si>
  <si>
    <r>
      <t>Resumen de Acciones de Capacitación  y Participantes por Género</t>
    </r>
    <r>
      <rPr>
        <b/>
        <i/>
        <sz val="14"/>
        <color rgb="FF000000"/>
        <rFont val="Calibri"/>
        <family val="2"/>
      </rPr>
      <t xml:space="preserve">   </t>
    </r>
  </si>
  <si>
    <t>Oferta de Capacitación</t>
  </si>
  <si>
    <t>Acciones de Capacitación y Participantes por Género</t>
  </si>
  <si>
    <t>Solicitudes de Participantes*</t>
  </si>
  <si>
    <t>Acciones de Capacitación</t>
  </si>
  <si>
    <t>Participantes*</t>
  </si>
  <si>
    <t>Femenino</t>
  </si>
  <si>
    <t>Masculino</t>
  </si>
  <si>
    <t>Total</t>
  </si>
  <si>
    <t>Iniciados nuevos</t>
  </si>
  <si>
    <t xml:space="preserve">Concluidos </t>
  </si>
  <si>
    <t>Fuente: SIRECAF. Nota: *La diferencia entre los solicitantes e iniciados es porque están en proceso de iniciar.</t>
  </si>
  <si>
    <t>Nota: La diferencia entre  Iniciados y Concluídos es porque se incluyen actividades de meses anteriores en este último.</t>
  </si>
  <si>
    <t>Ministerio de Hacienda</t>
  </si>
  <si>
    <t>Centro de Capacitación en Política y Gestión Fiscal</t>
  </si>
  <si>
    <t>Participantes, solicitantes, iniciados y concluidos</t>
  </si>
  <si>
    <t>Solicitantes Admitidos</t>
  </si>
  <si>
    <t>En proceso de Iniciar</t>
  </si>
  <si>
    <t>Concluidos</t>
  </si>
  <si>
    <t>Enero</t>
  </si>
  <si>
    <t>Febrero</t>
  </si>
  <si>
    <t>Marzo</t>
  </si>
  <si>
    <t>Charla: La Reforma en la Administración Financiera Gubernamental Avances y Desafíos</t>
  </si>
  <si>
    <t>Curso: Básico de UEPEX</t>
  </si>
  <si>
    <t>Curso: Fundamentos del Sistema de Compras y Contrataciones Públicas</t>
  </si>
  <si>
    <t>Curso: Fundamentos del Sistema de Presupuesto Público</t>
  </si>
  <si>
    <t>Curso: Fundamentos del Sistema Nacional de Control Interno</t>
  </si>
  <si>
    <t>Curso: Introducción a la Administración Financiera del Estado</t>
  </si>
  <si>
    <t>Curso: Ortografía y Redacción</t>
  </si>
  <si>
    <t>Curso-Modular: Básico de Técnicas Aduaneras</t>
  </si>
  <si>
    <t>Curso-Taller: Gestión del Proceso de Licitación Pública Nacional</t>
  </si>
  <si>
    <t>Curso-Taller: Gestión y Elaboración del Plan Anual de Compras y Contrataciones (PACC)</t>
  </si>
  <si>
    <t>Curso-Taller: Introductorio a la Ofimática</t>
  </si>
  <si>
    <t>Diplomado: Costos de la Producción Pública</t>
  </si>
  <si>
    <t>Diplomado: En Hacienda e Inversión Pública</t>
  </si>
  <si>
    <t>Diplomado: En Planificación y Gestión de Proyectos de Inversión Pública del Estado</t>
  </si>
  <si>
    <t>Especialización: Técnica en Control Interno</t>
  </si>
  <si>
    <t>Especialización: Técnica en Tesorería</t>
  </si>
  <si>
    <t>Taller: Actualización Aduanera</t>
  </si>
  <si>
    <t>Taller: Básico del SIGEF</t>
  </si>
  <si>
    <t>Taller: Ética en la Gestión Financiera del Estado</t>
  </si>
  <si>
    <t>Total general</t>
  </si>
  <si>
    <t>FOT-414-01-2023</t>
  </si>
  <si>
    <t>Código</t>
  </si>
  <si>
    <r>
      <rPr>
        <b/>
        <sz val="9.5"/>
        <rFont val="Arial"/>
        <family val="2"/>
      </rPr>
      <t>Actividades</t>
    </r>
    <r>
      <rPr>
        <sz val="9.5"/>
        <rFont val="Times New Roman"/>
        <family val="1"/>
      </rPr>
      <t xml:space="preserve"> </t>
    </r>
    <r>
      <rPr>
        <b/>
        <sz val="9.5"/>
        <rFont val="Arial"/>
        <family val="2"/>
      </rPr>
      <t>Programadas</t>
    </r>
    <r>
      <rPr>
        <sz val="9.5"/>
        <rFont val="Times New Roman"/>
        <family val="1"/>
      </rPr>
      <t xml:space="preserve"> </t>
    </r>
    <r>
      <rPr>
        <b/>
        <sz val="9.5"/>
        <rFont val="Arial"/>
        <family val="2"/>
      </rPr>
      <t>e</t>
    </r>
    <r>
      <rPr>
        <sz val="9.5"/>
        <rFont val="Times New Roman"/>
        <family val="1"/>
      </rPr>
      <t xml:space="preserve"> </t>
    </r>
    <r>
      <rPr>
        <b/>
        <sz val="9.5"/>
        <rFont val="Arial"/>
        <family val="2"/>
      </rPr>
      <t>Iniciadas</t>
    </r>
  </si>
  <si>
    <t>Departamento de Investigación y Publicaciones
División de Investigación</t>
  </si>
  <si>
    <t>Departamento de Investigación y Publicaciones</t>
  </si>
  <si>
    <t>Nota: (*) y (**) agregado por  Depto. y Div. De Investigación</t>
  </si>
  <si>
    <t xml:space="preserve">Centro de Capacitación en Política y Gestión Fiscal      </t>
  </si>
  <si>
    <t xml:space="preserve">Departamento de Investigación y Publicaciones       </t>
  </si>
  <si>
    <t xml:space="preserve">Resultados Académicos </t>
  </si>
  <si>
    <t>Dirigido por Sector</t>
  </si>
  <si>
    <t>Género</t>
  </si>
  <si>
    <t>Presencial</t>
  </si>
  <si>
    <t>Virtual</t>
  </si>
  <si>
    <t>Regular</t>
  </si>
  <si>
    <t>Abierta</t>
  </si>
  <si>
    <t>Totales</t>
  </si>
  <si>
    <t>F</t>
  </si>
  <si>
    <t>M</t>
  </si>
  <si>
    <t>Tipo De Programación</t>
  </si>
  <si>
    <t>Modalidad</t>
  </si>
  <si>
    <t>Sector</t>
  </si>
  <si>
    <t>Privado</t>
  </si>
  <si>
    <t>Público</t>
  </si>
  <si>
    <t>Público y Privado</t>
  </si>
  <si>
    <t>Aprobado</t>
  </si>
  <si>
    <t>Reprobado</t>
  </si>
  <si>
    <t>Programación Abierta</t>
  </si>
  <si>
    <t>Programación Regular</t>
  </si>
  <si>
    <t>CENTRO DE CAPACITACIÓN EN POLÍTICA Y GESTIÓN FISCAL (CAPGEFI)</t>
  </si>
  <si>
    <t>Sexo</t>
  </si>
  <si>
    <t>Fecha Conclusión</t>
  </si>
  <si>
    <t>NO.</t>
  </si>
  <si>
    <t>Diplomado: en Tributación</t>
  </si>
  <si>
    <t>Regular Virtual</t>
  </si>
  <si>
    <t>Abierta Virtual</t>
  </si>
  <si>
    <t>Curso-Taller: Básico de Excel</t>
  </si>
  <si>
    <t>Participantes Aprobados</t>
  </si>
  <si>
    <t>Fecha Certificado</t>
  </si>
  <si>
    <t xml:space="preserve"> Centro de Capacitación en Política y Gestión Fiscal  </t>
  </si>
  <si>
    <t xml:space="preserve">Departamento de Investigación y Publicaciones     </t>
  </si>
  <si>
    <t xml:space="preserve">Centro de Documentación "Dr. Raymundo Amaro Guzmán"         </t>
  </si>
  <si>
    <t xml:space="preserve">Usuarios Asistidos por Género      </t>
  </si>
  <si>
    <t xml:space="preserve">                   Dentro del conjunto de servicios que el CAPGEFI presta a la ciudadanía se encuentra el de consulta de documentos y servicios relacionados; en este caso, a través del Centro de Documentación "Dr. Raymundo Amaro Guzmán". Como se muestra en el cuadro y gráficos subsiguientes, tenemos en nuestro haber libros, revistas, boletines, informes y otros materiales impresos, así como digitales, los cuales son consultados, esencialmente, por estudiantes provenientes de centros de estudios del país.  La asistencia se presta tanto de manera presencial como a distancia.</t>
  </si>
  <si>
    <t>Institución de Procedencia Académica</t>
  </si>
  <si>
    <t>Asistencia al Usuario por Género</t>
  </si>
  <si>
    <t>Cantidad de Documentos Consultados</t>
  </si>
  <si>
    <t>Documentos Recibidos</t>
  </si>
  <si>
    <t xml:space="preserve">No Presencial </t>
  </si>
  <si>
    <t>Asistidos</t>
  </si>
  <si>
    <t>Auto-Asistidos en Sala</t>
  </si>
  <si>
    <t>Vía Telefónica</t>
  </si>
  <si>
    <t>Vía Correo Electrónico</t>
  </si>
  <si>
    <t>En Sala</t>
  </si>
  <si>
    <t>Fuera de Sala</t>
  </si>
  <si>
    <t>Denominación</t>
  </si>
  <si>
    <t>UNPHU</t>
  </si>
  <si>
    <t>Libros</t>
  </si>
  <si>
    <t>APEC</t>
  </si>
  <si>
    <t>O&amp;M</t>
  </si>
  <si>
    <t>Boletines</t>
  </si>
  <si>
    <t>Informes</t>
  </si>
  <si>
    <t>UTE</t>
  </si>
  <si>
    <t>UNICARIBE</t>
  </si>
  <si>
    <t>UFHEC</t>
  </si>
  <si>
    <t>PUCMM</t>
  </si>
  <si>
    <t>DIGECOG</t>
  </si>
  <si>
    <t>CAPGEFI</t>
  </si>
  <si>
    <t>UCSD</t>
  </si>
  <si>
    <t>Otros</t>
  </si>
  <si>
    <t>Periódicos</t>
  </si>
  <si>
    <t>TOTAL</t>
  </si>
  <si>
    <t>Fuente: Centro de Documentación "Dr. Raymundo Amaro Guzmán"</t>
  </si>
  <si>
    <t>Nota: M= Masculino;  F= Femenino</t>
  </si>
  <si>
    <t>Uso de Reproducción de Documentos (Fotocopias)</t>
  </si>
  <si>
    <t xml:space="preserve">                                                                                                                                                                                                                                                                                                                                                                                                                                                                                                      </t>
  </si>
  <si>
    <t>Usuarios del Servicio</t>
  </si>
  <si>
    <t>Cantidad de Copias</t>
  </si>
  <si>
    <t>Externos</t>
  </si>
  <si>
    <t>Internos</t>
  </si>
  <si>
    <t>total</t>
  </si>
  <si>
    <t>Cordinación de Becas</t>
  </si>
  <si>
    <t>Cant. Becas</t>
  </si>
  <si>
    <t>Becados en Capacitación por Sectores y Género</t>
  </si>
  <si>
    <t>Estrategia Educativa</t>
  </si>
  <si>
    <t xml:space="preserve">Sectores </t>
  </si>
  <si>
    <t>Monto Subsidiado por el Estado</t>
  </si>
  <si>
    <t>Costo del Programa</t>
  </si>
  <si>
    <t>Fuente: Nómina de Beneficiarios de Programas Asistenciales</t>
  </si>
  <si>
    <t xml:space="preserve">Total general </t>
  </si>
  <si>
    <t>Fuente: Nómina de Beneficiarios de Programas Asistenciales.</t>
  </si>
  <si>
    <t>Capacitados Becados por sector de procedencia</t>
  </si>
  <si>
    <t>Capacitados Becados por nombre del programa/capacitación</t>
  </si>
  <si>
    <t>Desempleados</t>
  </si>
  <si>
    <t>Sexo de los solicitantes para Becas</t>
  </si>
  <si>
    <t>Cantidad</t>
  </si>
  <si>
    <t>Porcentaje</t>
  </si>
  <si>
    <t>Fuente: Solicitudes físicas de los candidatos</t>
  </si>
  <si>
    <t>Nivel Académico de los solicitantes</t>
  </si>
  <si>
    <t>Nivel Académico</t>
  </si>
  <si>
    <t>Bachiller</t>
  </si>
  <si>
    <t>Condición Ocupacional y Sector laboral de Procedencia</t>
  </si>
  <si>
    <t>Institución / Trabajo</t>
  </si>
  <si>
    <t>Cobertura de las Becas Otorgadas en las Acciones de Capacitación Ofertadas por el CAPGEFI</t>
  </si>
  <si>
    <t>Recomendación porcentaje Becas</t>
  </si>
  <si>
    <t xml:space="preserve">Cantidad </t>
  </si>
  <si>
    <t>50 %</t>
  </si>
  <si>
    <t>Áreas temáticas de las Becas Otorgadas en las Acciones de Capacitación Ofertadas por el CAPGEFI</t>
  </si>
  <si>
    <t>Denominación de la Acción de Capacitación</t>
  </si>
  <si>
    <t xml:space="preserve">Becas otorgadas, por mes, en las acciones ofertadas por el CAPGEFI </t>
  </si>
  <si>
    <t>Mes</t>
  </si>
  <si>
    <t>Desempleado</t>
  </si>
  <si>
    <t>Nombre del programa</t>
  </si>
  <si>
    <t>FOT-320</t>
  </si>
  <si>
    <t>FOT-402</t>
  </si>
  <si>
    <t>FOT-125</t>
  </si>
  <si>
    <t>FOT-128</t>
  </si>
  <si>
    <t>FOT-129</t>
  </si>
  <si>
    <t>FOT-031</t>
  </si>
  <si>
    <t>FOA-123</t>
  </si>
  <si>
    <t>FOT-107</t>
  </si>
  <si>
    <t>FOT-157</t>
  </si>
  <si>
    <t>FOT-156</t>
  </si>
  <si>
    <t>Cantidad de solicitantes (admitidos) por Acción de Capacitación**</t>
  </si>
  <si>
    <t>Ministerio de Hacienda y sus Dependencias</t>
  </si>
  <si>
    <t>Curso: Fundamentos del Sistema de Contabilidad Gubernamental</t>
  </si>
  <si>
    <t>Curso: Redacción de Informes Técnicos</t>
  </si>
  <si>
    <t>FOT-124-06-2023</t>
  </si>
  <si>
    <t>FOT-124-09-2023</t>
  </si>
  <si>
    <t>FOA-133-10-2023</t>
  </si>
  <si>
    <t>FOA-134-06-2023</t>
  </si>
  <si>
    <t>FOT-031-11-2023</t>
  </si>
  <si>
    <t>FOA-062</t>
  </si>
  <si>
    <t>Curso-Taller: Power BI</t>
  </si>
  <si>
    <t>FOT-383-01-2023</t>
  </si>
  <si>
    <t>FOT-414-03-2023</t>
  </si>
  <si>
    <t>FOT-426-01-2023</t>
  </si>
  <si>
    <t>FOT-426-02-2023</t>
  </si>
  <si>
    <t>FOT-426-03-2023</t>
  </si>
  <si>
    <t>Diplomado: en Contabilidad Gubernamental</t>
  </si>
  <si>
    <t>FOT-358-01-2023</t>
  </si>
  <si>
    <t>FOT-288-06-2023</t>
  </si>
  <si>
    <t>FOT-269-02-2023</t>
  </si>
  <si>
    <t>FOT-269-04-2023</t>
  </si>
  <si>
    <t>FOT-319-03-2023</t>
  </si>
  <si>
    <t>FOT-319-04-2023</t>
  </si>
  <si>
    <t>FOT-140-03-2023</t>
  </si>
  <si>
    <t>FOT-140-04-2023</t>
  </si>
  <si>
    <t>FOT-140-07-2023</t>
  </si>
  <si>
    <t>Estado Aprobado</t>
  </si>
  <si>
    <t>Sub-total Sector MH y sus Dependencias*</t>
  </si>
  <si>
    <t>Sub-total*</t>
  </si>
  <si>
    <t>Sub-total Sector Privado*</t>
  </si>
  <si>
    <t>Total SIRECAF**</t>
  </si>
  <si>
    <t>Total Revisados**</t>
  </si>
  <si>
    <r>
      <rPr>
        <b/>
        <sz val="9"/>
        <color indexed="8"/>
        <rFont val="Arial"/>
        <family val="2"/>
      </rPr>
      <t>Nota:</t>
    </r>
    <r>
      <rPr>
        <sz val="9"/>
        <color indexed="8"/>
        <rFont val="Arial"/>
        <family val="2"/>
      </rPr>
      <t xml:space="preserve"> *Agrupación y Revisión realizada por la División de Investigación</t>
    </r>
  </si>
  <si>
    <r>
      <rPr>
        <b/>
        <sz val="9"/>
        <color indexed="8"/>
        <rFont val="Arial"/>
        <family val="2"/>
      </rPr>
      <t>(**):</t>
    </r>
    <r>
      <rPr>
        <sz val="9"/>
        <color indexed="8"/>
        <rFont val="Arial"/>
        <family val="2"/>
      </rPr>
      <t xml:space="preserve"> Anotación DIyP</t>
    </r>
  </si>
  <si>
    <t>Participantes Culminados por modalidad docente, programación, sector y género</t>
  </si>
  <si>
    <t>Curso Básico de Técnicas Aduaneras</t>
  </si>
  <si>
    <t>Mayo</t>
  </si>
  <si>
    <t xml:space="preserve">Abril </t>
  </si>
  <si>
    <t xml:space="preserve">Junio </t>
  </si>
  <si>
    <t>Total Revisados*</t>
  </si>
  <si>
    <t>Total SIRECAF</t>
  </si>
  <si>
    <t>Fuente: Registros del Dirección Académica en el SIRECAF</t>
  </si>
  <si>
    <t>(*) Agregado por Div. Investigación</t>
  </si>
  <si>
    <t>Certificados por  Aprobación</t>
  </si>
  <si>
    <t>Accion de Capacitacion</t>
  </si>
  <si>
    <t>Postulantes a Becas de Capacitaciòn</t>
  </si>
  <si>
    <t>Egreso de Participantes en Acciones de Capacitación</t>
  </si>
  <si>
    <t>Egresados por Aprobación</t>
  </si>
  <si>
    <t>Cantidad de Acciones de Capacitación</t>
  </si>
  <si>
    <t>Certificados por Aprobación</t>
  </si>
  <si>
    <t>Fuente: SIRECAF</t>
  </si>
  <si>
    <t xml:space="preserve">Capacitados Becados por sexo </t>
  </si>
  <si>
    <t>Publico</t>
  </si>
  <si>
    <t>M.H.</t>
  </si>
  <si>
    <t>Publico/Privado</t>
  </si>
  <si>
    <r>
      <rPr>
        <b/>
        <sz val="9"/>
        <color indexed="8"/>
        <rFont val="Arial"/>
        <family val="2"/>
      </rPr>
      <t>Nota:</t>
    </r>
    <r>
      <rPr>
        <sz val="9"/>
        <color indexed="8"/>
        <rFont val="Arial"/>
        <family val="2"/>
      </rPr>
      <t xml:space="preserve"> En el Sector Público y Privado incluye la categoria de "Otros"</t>
    </r>
  </si>
  <si>
    <t>Sub-total Resto del Sector Público*</t>
  </si>
  <si>
    <t>R. Público</t>
  </si>
  <si>
    <t>Público/Privado</t>
  </si>
  <si>
    <t>MH</t>
  </si>
  <si>
    <r>
      <rPr>
        <b/>
        <sz val="19.5"/>
        <rFont val="Arial"/>
        <family val="2"/>
      </rPr>
      <t>Ministerio</t>
    </r>
    <r>
      <rPr>
        <b/>
        <sz val="19.5"/>
        <rFont val="Times New Roman"/>
        <family val="1"/>
      </rPr>
      <t xml:space="preserve"> </t>
    </r>
    <r>
      <rPr>
        <b/>
        <sz val="19.5"/>
        <rFont val="Arial"/>
        <family val="2"/>
      </rPr>
      <t>de</t>
    </r>
    <r>
      <rPr>
        <b/>
        <sz val="19.5"/>
        <rFont val="Times New Roman"/>
        <family val="1"/>
      </rPr>
      <t xml:space="preserve"> </t>
    </r>
    <r>
      <rPr>
        <b/>
        <sz val="19.5"/>
        <rFont val="Arial"/>
        <family val="2"/>
      </rPr>
      <t>Hacienda</t>
    </r>
    <r>
      <rPr>
        <sz val="19.5"/>
        <rFont val="Arial"/>
        <family val="2"/>
      </rPr>
      <t xml:space="preserve">
</t>
    </r>
    <r>
      <rPr>
        <b/>
        <sz val="10.5"/>
        <rFont val="Arial"/>
        <family val="2"/>
      </rPr>
      <t>CENTRO</t>
    </r>
    <r>
      <rPr>
        <sz val="10.5"/>
        <rFont val="Times New Roman"/>
        <family val="1"/>
      </rPr>
      <t xml:space="preserve"> </t>
    </r>
    <r>
      <rPr>
        <b/>
        <sz val="10.5"/>
        <rFont val="Arial"/>
        <family val="2"/>
      </rPr>
      <t>DE</t>
    </r>
    <r>
      <rPr>
        <sz val="10.5"/>
        <rFont val="Times New Roman"/>
        <family val="1"/>
      </rPr>
      <t xml:space="preserve"> </t>
    </r>
    <r>
      <rPr>
        <b/>
        <sz val="10.5"/>
        <rFont val="Arial"/>
        <family val="2"/>
      </rPr>
      <t>CAPACITACIÓN</t>
    </r>
    <r>
      <rPr>
        <sz val="10.5"/>
        <rFont val="Times New Roman"/>
        <family val="1"/>
      </rPr>
      <t xml:space="preserve"> </t>
    </r>
    <r>
      <rPr>
        <b/>
        <sz val="10.5"/>
        <rFont val="Arial"/>
        <family val="2"/>
      </rPr>
      <t>EN</t>
    </r>
    <r>
      <rPr>
        <sz val="10.5"/>
        <rFont val="Times New Roman"/>
        <family val="1"/>
      </rPr>
      <t xml:space="preserve"> </t>
    </r>
    <r>
      <rPr>
        <b/>
        <sz val="10.5"/>
        <rFont val="Arial"/>
        <family val="2"/>
      </rPr>
      <t>POLÍTICA</t>
    </r>
    <r>
      <rPr>
        <sz val="10.5"/>
        <rFont val="Times New Roman"/>
        <family val="1"/>
      </rPr>
      <t xml:space="preserve"> </t>
    </r>
    <r>
      <rPr>
        <b/>
        <sz val="10.5"/>
        <rFont val="Arial"/>
        <family val="2"/>
      </rPr>
      <t>Y</t>
    </r>
    <r>
      <rPr>
        <sz val="10.5"/>
        <rFont val="Times New Roman"/>
        <family val="1"/>
      </rPr>
      <t xml:space="preserve"> </t>
    </r>
    <r>
      <rPr>
        <b/>
        <sz val="10.5"/>
        <rFont val="Arial"/>
        <family val="2"/>
      </rPr>
      <t>GESTIÓN</t>
    </r>
    <r>
      <rPr>
        <sz val="10.5"/>
        <rFont val="Times New Roman"/>
        <family val="1"/>
      </rPr>
      <t xml:space="preserve"> </t>
    </r>
    <r>
      <rPr>
        <b/>
        <sz val="10.5"/>
        <rFont val="Arial"/>
        <family val="2"/>
      </rPr>
      <t>FISCAL</t>
    </r>
    <r>
      <rPr>
        <sz val="10.5"/>
        <rFont val="Times New Roman"/>
        <family val="1"/>
      </rPr>
      <t xml:space="preserve"> </t>
    </r>
    <r>
      <rPr>
        <b/>
        <sz val="10.5"/>
        <rFont val="Arial"/>
        <family val="2"/>
      </rPr>
      <t>(CAPGEFI)</t>
    </r>
  </si>
  <si>
    <r>
      <rPr>
        <b/>
        <sz val="19.5"/>
        <rFont val="Arial MT"/>
        <family val="2"/>
      </rPr>
      <t>Ministerio</t>
    </r>
    <r>
      <rPr>
        <b/>
        <sz val="19.5"/>
        <rFont val="Times New Roman"/>
        <family val="1"/>
      </rPr>
      <t xml:space="preserve"> </t>
    </r>
    <r>
      <rPr>
        <b/>
        <sz val="19.5"/>
        <rFont val="Arial MT"/>
        <family val="2"/>
      </rPr>
      <t>de</t>
    </r>
    <r>
      <rPr>
        <b/>
        <sz val="19.5"/>
        <rFont val="Times New Roman"/>
        <family val="1"/>
      </rPr>
      <t xml:space="preserve"> </t>
    </r>
    <r>
      <rPr>
        <b/>
        <sz val="19.5"/>
        <rFont val="Arial MT"/>
        <family val="2"/>
      </rPr>
      <t>Hacienda</t>
    </r>
    <r>
      <rPr>
        <sz val="19.5"/>
        <rFont val="Arial MT"/>
        <family val="2"/>
      </rPr>
      <t xml:space="preserve">
</t>
    </r>
    <r>
      <rPr>
        <b/>
        <sz val="10.5"/>
        <rFont val="Arial"/>
        <family val="2"/>
      </rPr>
      <t>CENTRO</t>
    </r>
    <r>
      <rPr>
        <sz val="10.5"/>
        <rFont val="Times New Roman"/>
        <family val="1"/>
      </rPr>
      <t xml:space="preserve"> </t>
    </r>
    <r>
      <rPr>
        <b/>
        <sz val="10.5"/>
        <rFont val="Arial"/>
        <family val="2"/>
      </rPr>
      <t>DE</t>
    </r>
    <r>
      <rPr>
        <sz val="10.5"/>
        <rFont val="Times New Roman"/>
        <family val="1"/>
      </rPr>
      <t xml:space="preserve"> </t>
    </r>
    <r>
      <rPr>
        <b/>
        <sz val="10.5"/>
        <rFont val="Arial"/>
        <family val="2"/>
      </rPr>
      <t>CAPACITACIÓN</t>
    </r>
    <r>
      <rPr>
        <sz val="10.5"/>
        <rFont val="Times New Roman"/>
        <family val="1"/>
      </rPr>
      <t xml:space="preserve"> </t>
    </r>
    <r>
      <rPr>
        <b/>
        <sz val="10.5"/>
        <rFont val="Arial"/>
        <family val="2"/>
      </rPr>
      <t>EN</t>
    </r>
    <r>
      <rPr>
        <sz val="10.5"/>
        <rFont val="Times New Roman"/>
        <family val="1"/>
      </rPr>
      <t xml:space="preserve"> </t>
    </r>
    <r>
      <rPr>
        <b/>
        <sz val="10.5"/>
        <rFont val="Arial"/>
        <family val="2"/>
      </rPr>
      <t>POLÍTICA</t>
    </r>
    <r>
      <rPr>
        <sz val="10.5"/>
        <rFont val="Times New Roman"/>
        <family val="1"/>
      </rPr>
      <t xml:space="preserve"> </t>
    </r>
    <r>
      <rPr>
        <b/>
        <sz val="10.5"/>
        <rFont val="Arial"/>
        <family val="2"/>
      </rPr>
      <t>Y</t>
    </r>
    <r>
      <rPr>
        <sz val="10.5"/>
        <rFont val="Times New Roman"/>
        <family val="1"/>
      </rPr>
      <t xml:space="preserve"> </t>
    </r>
    <r>
      <rPr>
        <b/>
        <sz val="10.5"/>
        <rFont val="Arial"/>
        <family val="2"/>
      </rPr>
      <t>GESTIÓN</t>
    </r>
    <r>
      <rPr>
        <sz val="10.5"/>
        <rFont val="Times New Roman"/>
        <family val="1"/>
      </rPr>
      <t xml:space="preserve"> </t>
    </r>
    <r>
      <rPr>
        <b/>
        <sz val="10.5"/>
        <rFont val="Arial"/>
        <family val="2"/>
      </rPr>
      <t>FISCAL</t>
    </r>
    <r>
      <rPr>
        <sz val="10.5"/>
        <rFont val="Times New Roman"/>
        <family val="1"/>
      </rPr>
      <t xml:space="preserve"> </t>
    </r>
    <r>
      <rPr>
        <b/>
        <sz val="10.5"/>
        <rFont val="Arial"/>
        <family val="2"/>
      </rPr>
      <t>(CAPGEFI)</t>
    </r>
  </si>
  <si>
    <r>
      <rPr>
        <b/>
        <sz val="14"/>
        <color rgb="FF000000"/>
        <rFont val="Palatino Linotype"/>
        <family val="1"/>
      </rPr>
      <t xml:space="preserve">Ministerio de Hacienda            </t>
    </r>
    <r>
      <rPr>
        <b/>
        <sz val="12"/>
        <color rgb="FF000000"/>
        <rFont val="Palatino Linotype"/>
        <family val="1"/>
      </rPr>
      <t xml:space="preserve">                                                                                                                                                                                                                                                                                                                                                          </t>
    </r>
  </si>
  <si>
    <t xml:space="preserve">Participantes que iniciaron, por Estrategias Educativas y Género </t>
  </si>
  <si>
    <r>
      <rPr>
        <b/>
        <sz val="9"/>
        <rFont val="Arial"/>
        <family val="2"/>
      </rPr>
      <t>Nombre</t>
    </r>
    <r>
      <rPr>
        <sz val="9"/>
        <rFont val="Times New Roman"/>
        <family val="1"/>
      </rPr>
      <t xml:space="preserve"> d</t>
    </r>
    <r>
      <rPr>
        <b/>
        <sz val="9"/>
        <rFont val="Arial"/>
        <family val="2"/>
      </rPr>
      <t>el</t>
    </r>
    <r>
      <rPr>
        <sz val="9"/>
        <rFont val="Times New Roman"/>
        <family val="1"/>
      </rPr>
      <t xml:space="preserve"> </t>
    </r>
    <r>
      <rPr>
        <b/>
        <sz val="9"/>
        <rFont val="Arial"/>
        <family val="2"/>
      </rPr>
      <t>Evento</t>
    </r>
  </si>
  <si>
    <r>
      <rPr>
        <b/>
        <sz val="9"/>
        <rFont val="Arial"/>
        <family val="2"/>
      </rPr>
      <t>Cantidad</t>
    </r>
    <r>
      <rPr>
        <sz val="9"/>
        <rFont val="Times New Roman"/>
        <family val="1"/>
      </rPr>
      <t xml:space="preserve"> d</t>
    </r>
    <r>
      <rPr>
        <b/>
        <sz val="9"/>
        <rFont val="Arial"/>
        <family val="2"/>
      </rPr>
      <t>e</t>
    </r>
    <r>
      <rPr>
        <sz val="9"/>
        <rFont val="Times New Roman"/>
        <family val="1"/>
      </rPr>
      <t xml:space="preserve"> </t>
    </r>
    <r>
      <rPr>
        <b/>
        <sz val="9"/>
        <rFont val="Arial"/>
        <family val="2"/>
      </rPr>
      <t>Estudiantes</t>
    </r>
    <r>
      <rPr>
        <sz val="9"/>
        <rFont val="Times New Roman"/>
        <family val="1"/>
      </rPr>
      <t xml:space="preserve"> </t>
    </r>
    <r>
      <rPr>
        <b/>
        <sz val="9"/>
        <rFont val="Arial"/>
        <family val="2"/>
      </rPr>
      <t>Iniciaron</t>
    </r>
  </si>
  <si>
    <t>Curso: Básico de Técnicas Aduaneras</t>
  </si>
  <si>
    <t>Curso:Básico de Técnicas Aduaneras</t>
  </si>
  <si>
    <t>Participantes que Concluyeron por Estrategias Educativas, Género y Tipo de Programación</t>
  </si>
  <si>
    <t>Tipo de Programación</t>
  </si>
  <si>
    <t>Cantidad de Participantes</t>
  </si>
  <si>
    <t>Nombre del Evento</t>
  </si>
  <si>
    <t>Nota: Información generada por la Dirección Académica en el Departamento de Admisión de Participantes</t>
  </si>
  <si>
    <t>Nota: Información generada por la Dirección Académica en el Departamento de Gestión y Administración Académica</t>
  </si>
  <si>
    <t>Egreso y titulación del período</t>
  </si>
  <si>
    <t xml:space="preserve">Departamento de Investigación y Publicaciones                                                                                                                                                                                                                                                                                                                                                                                                       </t>
  </si>
  <si>
    <t>Titulos</t>
  </si>
  <si>
    <t>Ejemplares</t>
  </si>
  <si>
    <t>Conferencia: Marco Legal y Sistema Preventivo del Lavado de Activos y el Financiamiento del Terrorismo en
República Dominicana</t>
  </si>
  <si>
    <t>FOT-288-08-2023</t>
  </si>
  <si>
    <t>FOA-133-12-2023</t>
  </si>
  <si>
    <t>Curso: Impuesto Sobre la Renta</t>
  </si>
  <si>
    <t>FOT-358-03-2023</t>
  </si>
  <si>
    <t>FOT-031-14-2023</t>
  </si>
  <si>
    <t>FOT-140-09-2023</t>
  </si>
  <si>
    <t>FOA-134-10-2023</t>
  </si>
  <si>
    <t>FOT-031-17-2023</t>
  </si>
  <si>
    <t>FOT-418-05-2023</t>
  </si>
  <si>
    <t>FOT-269-05-2023</t>
  </si>
  <si>
    <t>FOT-269-06-2023</t>
  </si>
  <si>
    <t>FOT-269-07-2023</t>
  </si>
  <si>
    <t>FOT-319-05-2023</t>
  </si>
  <si>
    <t>FOT-288-07-2023</t>
  </si>
  <si>
    <t>FOT-031-18-2023</t>
  </si>
  <si>
    <t>FOT-426-04-2023</t>
  </si>
  <si>
    <t>FOT-126-06-2023</t>
  </si>
  <si>
    <t>FOT-031-19-2023</t>
  </si>
  <si>
    <t>FOT-269-09-2023</t>
  </si>
  <si>
    <t>FOT-358-04-2023</t>
  </si>
  <si>
    <t>FOT-358-02-2023</t>
  </si>
  <si>
    <t>FOA-123-05-2023</t>
  </si>
  <si>
    <t>FOT-031-21-2023</t>
  </si>
  <si>
    <t>FOT-358-05-2023</t>
  </si>
  <si>
    <t>FOT-157-22-2023</t>
  </si>
  <si>
    <t>FOT-263</t>
  </si>
  <si>
    <t>FOT-162-02-2022</t>
  </si>
  <si>
    <t>Programación y Ejecución Académica
 Acumulada al 3er Trimestre (Enero - Septiembre) 2023</t>
  </si>
  <si>
    <t>Participantes que Iniciaron el 1er Dia por Estrategias Educativas y Género</t>
  </si>
  <si>
    <t>Solicitudes Realizadas por Estrategias Educativas</t>
  </si>
  <si>
    <t>Fecha:</t>
  </si>
  <si>
    <t>FOT-320-06-2024</t>
  </si>
  <si>
    <t>FOT-031-01-2024</t>
  </si>
  <si>
    <t>Curso-Taller: Procesos Aduaneros basados en la Ley 168-2021</t>
  </si>
  <si>
    <t>FOT-440-01-2024</t>
  </si>
  <si>
    <t>FOT-107-01-2024</t>
  </si>
  <si>
    <t>FOT-107-02-2024</t>
  </si>
  <si>
    <t>FOT-107-04-2024</t>
  </si>
  <si>
    <t>FOT-107-05-2024</t>
  </si>
  <si>
    <t>FOT-320-02-2024</t>
  </si>
  <si>
    <t>FOT-031-02-2024</t>
  </si>
  <si>
    <t>FOT-320-01-2024</t>
  </si>
  <si>
    <t>FOT-320-05-2024</t>
  </si>
  <si>
    <t>FOT-320-03-2024</t>
  </si>
  <si>
    <t>FOT-156-01-2024</t>
  </si>
  <si>
    <t>FOT-320-04-2024</t>
  </si>
  <si>
    <t>FOT-320-08-2024</t>
  </si>
  <si>
    <t>FOT-107-03-2024</t>
  </si>
  <si>
    <t>FOT-031-03-2024</t>
  </si>
  <si>
    <t>FOT-129-01-2024</t>
  </si>
  <si>
    <t>FOA-123-01-2024</t>
  </si>
  <si>
    <t>FOT-107-06-2024</t>
  </si>
  <si>
    <t>FOT-320-09-2024</t>
  </si>
  <si>
    <t>FOT-440-02-2024</t>
  </si>
  <si>
    <t>Charla: Mujeres que inspiran</t>
  </si>
  <si>
    <t>FOA-245-01-2024</t>
  </si>
  <si>
    <t>FOT-031-04-2024</t>
  </si>
  <si>
    <t>FOA-062-01-2024</t>
  </si>
  <si>
    <t>FOT-107-07-2024</t>
  </si>
  <si>
    <t>FOT-125-02-2024</t>
  </si>
  <si>
    <t>FOT-031-05-2024</t>
  </si>
  <si>
    <t>FOT-402-01-2024</t>
  </si>
  <si>
    <t>FOT-128-01-2024</t>
  </si>
  <si>
    <t>FOT-125-01-2024</t>
  </si>
  <si>
    <t>FOT-157-01-2024</t>
  </si>
  <si>
    <t>Curso-Taller: Elaboración y Presentación de Estados Financieros</t>
  </si>
  <si>
    <t>FOT-196-01-2024</t>
  </si>
  <si>
    <t>Charla: La Administración Financiera Gubernamental: Importancia Avances y Desafíos.</t>
  </si>
  <si>
    <t>FOT-327-01-2024</t>
  </si>
  <si>
    <t>FOT-263-01-2024</t>
  </si>
  <si>
    <t>FOT-107-09-2024</t>
  </si>
  <si>
    <t>FOT-128-02-2024</t>
  </si>
  <si>
    <t>FOT-196-02-2024</t>
  </si>
  <si>
    <t>FOT-031-06-2024</t>
  </si>
  <si>
    <t>FOT-125-03-2024</t>
  </si>
  <si>
    <t>Horas Ejecutadas*</t>
  </si>
  <si>
    <t>Cantidad de Cursos</t>
  </si>
  <si>
    <t>Cantidad Horas-Clases</t>
  </si>
  <si>
    <t>Total Horas-Planificadas</t>
  </si>
  <si>
    <t>FOT-031-20-2023</t>
  </si>
  <si>
    <t>FOT-331-06-2023</t>
  </si>
  <si>
    <t>FOT-440</t>
  </si>
  <si>
    <t>FOT-440-01-2023</t>
  </si>
  <si>
    <t>Cantidad de Eventos</t>
  </si>
  <si>
    <t>Cantidad de Horas por eventos</t>
  </si>
  <si>
    <t>Horas-Clases</t>
  </si>
  <si>
    <t>FOA-245</t>
  </si>
  <si>
    <t>FOT-196</t>
  </si>
  <si>
    <t>FOT-327</t>
  </si>
  <si>
    <t>21/02/2024</t>
  </si>
  <si>
    <t>07/02/2024</t>
  </si>
  <si>
    <t>08/03/2024</t>
  </si>
  <si>
    <t>11/03/2024</t>
  </si>
  <si>
    <t>12/02/2024</t>
  </si>
  <si>
    <t>12/03/2024</t>
  </si>
  <si>
    <t>18/03/2024</t>
  </si>
  <si>
    <t>23/02/2024</t>
  </si>
  <si>
    <t>04/01/2024</t>
  </si>
  <si>
    <t>10/01/2024</t>
  </si>
  <si>
    <t>02/01/2024</t>
  </si>
  <si>
    <t>09/02/2024</t>
  </si>
  <si>
    <t>05/01/2024</t>
  </si>
  <si>
    <t>06/02/2024</t>
  </si>
  <si>
    <t>06/03/2024</t>
  </si>
  <si>
    <t>08/02/2024</t>
  </si>
  <si>
    <t>13/03/2024</t>
  </si>
  <si>
    <t>16/01/2024</t>
  </si>
  <si>
    <t>16/03/2024</t>
  </si>
  <si>
    <t>17/01/2024</t>
  </si>
  <si>
    <t>20/02/2024</t>
  </si>
  <si>
    <t>21/03/2024</t>
  </si>
  <si>
    <t>22/03/2024</t>
  </si>
  <si>
    <t>24/01/2024</t>
  </si>
  <si>
    <t>26/03/2024</t>
  </si>
  <si>
    <t>01/02/2024</t>
  </si>
  <si>
    <t>04/03/2024</t>
  </si>
  <si>
    <t>27/01/2024</t>
  </si>
  <si>
    <t>25/03/2024</t>
  </si>
  <si>
    <t>22/01/2024</t>
  </si>
  <si>
    <t>27/03/2024</t>
  </si>
  <si>
    <t>18/01/2024</t>
  </si>
  <si>
    <t>FOT-022-05-2021</t>
  </si>
  <si>
    <t>25/01/2024</t>
  </si>
  <si>
    <t>19/03/2024</t>
  </si>
  <si>
    <t>MAPRE</t>
  </si>
  <si>
    <t>Documentos</t>
  </si>
  <si>
    <t xml:space="preserve">Lic. en Contabilidad </t>
  </si>
  <si>
    <r>
      <rPr>
        <b/>
        <sz val="7.5"/>
        <rFont val="Arial"/>
        <family val="2"/>
      </rPr>
      <t>Nombre</t>
    </r>
    <r>
      <rPr>
        <sz val="7.5"/>
        <rFont val="Times New Roman"/>
        <family val="1"/>
      </rPr>
      <t xml:space="preserve"> d</t>
    </r>
    <r>
      <rPr>
        <b/>
        <sz val="7.5"/>
        <rFont val="Arial"/>
        <family val="2"/>
      </rPr>
      <t>el</t>
    </r>
    <r>
      <rPr>
        <sz val="7.5"/>
        <rFont val="Times New Roman"/>
        <family val="1"/>
      </rPr>
      <t xml:space="preserve"> </t>
    </r>
    <r>
      <rPr>
        <b/>
        <sz val="7.5"/>
        <rFont val="Arial"/>
        <family val="2"/>
      </rPr>
      <t>Evento</t>
    </r>
  </si>
  <si>
    <t>Programado</t>
  </si>
  <si>
    <t>Ejecutado</t>
  </si>
  <si>
    <r>
      <rPr>
        <b/>
        <sz val="10"/>
        <rFont val="Calibri"/>
        <family val="2"/>
        <scheme val="minor"/>
      </rPr>
      <t>Horas</t>
    </r>
    <r>
      <rPr>
        <sz val="10"/>
        <rFont val="Calibri"/>
        <family val="2"/>
        <scheme val="minor"/>
      </rPr>
      <t xml:space="preserve"> </t>
    </r>
    <r>
      <rPr>
        <b/>
        <sz val="10"/>
        <rFont val="Calibri"/>
        <family val="2"/>
        <scheme val="minor"/>
      </rPr>
      <t>Clase</t>
    </r>
  </si>
  <si>
    <r>
      <rPr>
        <b/>
        <sz val="10"/>
        <rFont val="Calibri"/>
        <family val="2"/>
        <scheme val="minor"/>
      </rPr>
      <t>Total</t>
    </r>
    <r>
      <rPr>
        <sz val="10"/>
        <rFont val="Calibri"/>
        <family val="2"/>
        <scheme val="minor"/>
      </rPr>
      <t xml:space="preserve"> </t>
    </r>
    <r>
      <rPr>
        <b/>
        <sz val="10"/>
        <rFont val="Calibri"/>
        <family val="2"/>
        <scheme val="minor"/>
      </rPr>
      <t>General</t>
    </r>
  </si>
  <si>
    <t>Enero 2024</t>
  </si>
  <si>
    <t>Febrero 2024</t>
  </si>
  <si>
    <t>Marzo 2024</t>
  </si>
  <si>
    <t>FOT-320-07-2024</t>
  </si>
  <si>
    <t>FOC-011-01-2024</t>
  </si>
  <si>
    <t>FOC-011</t>
  </si>
  <si>
    <t>FOT-320-10-2024</t>
  </si>
  <si>
    <t>FOT-320-16-2024</t>
  </si>
  <si>
    <t>Charla: Cómo Beneficiarse del Bono de Vivienda de Bajo Costo</t>
  </si>
  <si>
    <t>FOC-011-02-2024</t>
  </si>
  <si>
    <t>FOT-320-12-2024</t>
  </si>
  <si>
    <t>FOT-320-15-2024</t>
  </si>
  <si>
    <t>FOT-320-13-2024</t>
  </si>
  <si>
    <t>Conferencia: Logística del Comercio Internacional</t>
  </si>
  <si>
    <t>FOT-304-01-2024</t>
  </si>
  <si>
    <t>FOT-320-11-2024</t>
  </si>
  <si>
    <t>Conferencia: Ejercicio Ético de la Función Pública: Generar Institucionalidad para el Desarrollo</t>
  </si>
  <si>
    <t>FOT-276-01-2024</t>
  </si>
  <si>
    <t>FOT-320-29-2024</t>
  </si>
  <si>
    <t>Charla: Compras y Contrataciones Públicas</t>
  </si>
  <si>
    <t>FOT-273-01-2024</t>
  </si>
  <si>
    <t>FOT-320-21-2024</t>
  </si>
  <si>
    <t>Curso: Fundamentos del Sistema de Tesorería</t>
  </si>
  <si>
    <t>FOT-130-01-2024</t>
  </si>
  <si>
    <t>Curso: Fundamentos del Sistema Nacional de Compras y Contrataciones Públicas</t>
  </si>
  <si>
    <t>FOT-125-04-2024</t>
  </si>
  <si>
    <t>FOT-269-01-2024</t>
  </si>
  <si>
    <t>FOT-320-18-2024</t>
  </si>
  <si>
    <t>Curso-Taller: Elaboración de Pliegos de Condiciones y Rol de Peritos Técnicos</t>
  </si>
  <si>
    <t>FOT-390-02-2024</t>
  </si>
  <si>
    <t>FOT-426-01-2024</t>
  </si>
  <si>
    <t>FOT-157-04-2024</t>
  </si>
  <si>
    <t>Taller: Procesos de Compras y Contrataciones Públicas</t>
  </si>
  <si>
    <t>FOT-394-01-2024</t>
  </si>
  <si>
    <t>FOT-320-19-2024</t>
  </si>
  <si>
    <t>FOT-320-24-2024</t>
  </si>
  <si>
    <t>FOT-402-03-2024</t>
  </si>
  <si>
    <t>FOT-320-14-2024</t>
  </si>
  <si>
    <t>FOT-320-26-2024</t>
  </si>
  <si>
    <t>Conferencia: Normas Básicas de Control Interno (NOBACI)</t>
  </si>
  <si>
    <t>FOT-340-01-2024</t>
  </si>
  <si>
    <t>Curso-Taller: Elaboración de Términos de Referencia para Contrataciones Efectivas</t>
  </si>
  <si>
    <t>FOT-315-01-2024</t>
  </si>
  <si>
    <t>FOT-157-03-2024</t>
  </si>
  <si>
    <t>FOT-124-02-2024</t>
  </si>
  <si>
    <t>FOT-390-01-2024</t>
  </si>
  <si>
    <t>Especialización: Técnica en Presupuesto Público</t>
  </si>
  <si>
    <t>FOT-142-01-2024</t>
  </si>
  <si>
    <t>Taller: Introductorio a las Técnicas Aduaneras</t>
  </si>
  <si>
    <t>FOT-134-01-2024</t>
  </si>
  <si>
    <t>FOT-129-02-2024</t>
  </si>
  <si>
    <t>FOT-331-01-2024</t>
  </si>
  <si>
    <t>FOT-358-01-2024</t>
  </si>
  <si>
    <t>FOT-107-08-2024</t>
  </si>
  <si>
    <t>FOT-107-10-2024</t>
  </si>
  <si>
    <t>FOT-157-05-2024</t>
  </si>
  <si>
    <t>FOT-273-02-2024</t>
  </si>
  <si>
    <t>FOT-156-03-2024</t>
  </si>
  <si>
    <t>FOT-128-03-2024</t>
  </si>
  <si>
    <t>Curso: Planeamiento Estratégico y su vinculación con la Planeación Operativa</t>
  </si>
  <si>
    <t>FOT-204-01-2024</t>
  </si>
  <si>
    <t>FOT-402-02-2024</t>
  </si>
  <si>
    <t>Curso: Fundamentos del Sistema de Jubilaciones y Pensiones Basado en la Atención al Pensionado</t>
  </si>
  <si>
    <t>FOT-184-01-2024</t>
  </si>
  <si>
    <t>FOT-320-17-2024</t>
  </si>
  <si>
    <t>FOT-320-28-2024</t>
  </si>
  <si>
    <t>FOT-315-02-2024</t>
  </si>
  <si>
    <t>FOT-031-07-2024</t>
  </si>
  <si>
    <t>FOT-320-20-2024</t>
  </si>
  <si>
    <t>FOA-062-02-2024</t>
  </si>
  <si>
    <t>FOT-273-03-2024</t>
  </si>
  <si>
    <t>Taller: Gestión de la Calidad para el Sector Hacienda</t>
  </si>
  <si>
    <t>FOT-445-01-2024</t>
  </si>
  <si>
    <t>FOT-162-02-2024</t>
  </si>
  <si>
    <t>FOT-031-10-2024</t>
  </si>
  <si>
    <t>FOT-124-03-2024</t>
  </si>
  <si>
    <t>FOT-390-03-2024</t>
  </si>
  <si>
    <t>Taller: Sistema Electrónico de Compras y Contrataciones Públicas (SECCP)</t>
  </si>
  <si>
    <t>FOT-382-01-2024</t>
  </si>
  <si>
    <t>Taller: Liderazgo Gerencial y Supervisión</t>
  </si>
  <si>
    <t>FOA-143-01-2024</t>
  </si>
  <si>
    <t>FOT-320-23-2024</t>
  </si>
  <si>
    <t>FOT-418-02-2024</t>
  </si>
  <si>
    <t>Curso: Fundamentos del Sistema Catastro</t>
  </si>
  <si>
    <t>FOT-214-02-2024</t>
  </si>
  <si>
    <t>FOT-426-02-2024</t>
  </si>
  <si>
    <t>FOT-157-07-2024</t>
  </si>
  <si>
    <t>FOT-320-27-2024</t>
  </si>
  <si>
    <t>Curso: Gestión de Programas y Proyectos</t>
  </si>
  <si>
    <t>FOT-213-01-2024</t>
  </si>
  <si>
    <t>FOT-320-25-2024</t>
  </si>
  <si>
    <t>Conferencia: Contexto Geopolítico Contemporáneo y sus Implicaciones Económicas para la República Dominicana</t>
  </si>
  <si>
    <t>FOT-448-01-2024</t>
  </si>
  <si>
    <t>FOT-125-10-2024</t>
  </si>
  <si>
    <t>FOT-107-12-2024</t>
  </si>
  <si>
    <t>FOT-125-05-2024</t>
  </si>
  <si>
    <t>FOT-031-08-2024</t>
  </si>
  <si>
    <t>FOT-340-02-2024</t>
  </si>
  <si>
    <t>Curso-Taller: Elaboración de Nómina en Entidades Gubernamentales</t>
  </si>
  <si>
    <t>FOT-384-01-2024</t>
  </si>
  <si>
    <t>FOT-022-01-2024</t>
  </si>
  <si>
    <t>FOT-031-11-2024</t>
  </si>
  <si>
    <t>FOT-125-06-2024</t>
  </si>
  <si>
    <t>FOT-162-01-2024</t>
  </si>
  <si>
    <t>Conferencia: Responsabilidades de los Funcionarios Municipales en la Gestión Financiera Gubernamental</t>
  </si>
  <si>
    <t>FOT-443-01-2024</t>
  </si>
  <si>
    <t>FOT-320-22-2024</t>
  </si>
  <si>
    <t>FOT-031-09-2024</t>
  </si>
  <si>
    <t>FOT-184-02-2024</t>
  </si>
  <si>
    <t>FOT-125-08-2024</t>
  </si>
  <si>
    <t>FOA-123-02-2024</t>
  </si>
  <si>
    <t>FOT-107-11-2024</t>
  </si>
  <si>
    <t>FOT-204-02-2024</t>
  </si>
  <si>
    <t>FOT-331-02-2024</t>
  </si>
  <si>
    <t>Curso: Excel Avanzado</t>
  </si>
  <si>
    <t>FOA-150-01-2024</t>
  </si>
  <si>
    <t>FOT-157-06-2024</t>
  </si>
  <si>
    <t>FOT-390-04-2024</t>
  </si>
  <si>
    <t>FOT-418-01-2024</t>
  </si>
  <si>
    <t>FOT-288-01-2024</t>
  </si>
  <si>
    <t>FOT-184-03-2024</t>
  </si>
  <si>
    <t>FOT-426-03-2024</t>
  </si>
  <si>
    <t>FOT-107-13-2024</t>
  </si>
  <si>
    <t>Curso-Taller: Formulación Presupuestaria Orientado a Resultados</t>
  </si>
  <si>
    <t>FOT-097-01-2024</t>
  </si>
  <si>
    <t>Taller: Habilidades de Liderazgo 1</t>
  </si>
  <si>
    <t>FOA-213-01-2024</t>
  </si>
  <si>
    <t>FOT-320-30-2024</t>
  </si>
  <si>
    <t>FOA-213-02-2024</t>
  </si>
  <si>
    <t>FOT-384-02-2024</t>
  </si>
  <si>
    <t>FOT-031-12-2024</t>
  </si>
  <si>
    <t>FOT-107-14-2024</t>
  </si>
  <si>
    <t>FOT-097-02-2024</t>
  </si>
  <si>
    <t>Taller: Trabajo en Equipo con Inteligencia Emocional</t>
  </si>
  <si>
    <t>FOA-246-01-2024</t>
  </si>
  <si>
    <t>FOT-125-07-2024</t>
  </si>
  <si>
    <t>FOT-269-03-2024</t>
  </si>
  <si>
    <t>Curso-Taller: Power BI- De lo Básico a lo Intermedio</t>
  </si>
  <si>
    <t>FOT-383-01-2024</t>
  </si>
  <si>
    <t>FOT-157-08-2024</t>
  </si>
  <si>
    <t>FOT-157-10-2024</t>
  </si>
  <si>
    <t>FOT-129-03-2024</t>
  </si>
  <si>
    <t>Taller: Trabajo En Equipo</t>
  </si>
  <si>
    <t>FOA-170-01-2024</t>
  </si>
  <si>
    <t>Taller: Conserjería de Calidad y Protocolo de  Servicio</t>
  </si>
  <si>
    <t>FOA-167-01-2024</t>
  </si>
  <si>
    <t>FOT-340-03-2024</t>
  </si>
  <si>
    <t>Curso-Modular: Auditoría de Procesos</t>
  </si>
  <si>
    <t>FOT-449-01-2024</t>
  </si>
  <si>
    <t>FOT-125-09-2024</t>
  </si>
  <si>
    <t>FOT-288-02-2024</t>
  </si>
  <si>
    <t>FOT-031-14-2024</t>
  </si>
  <si>
    <t>Diplomado: Planificación Estratégica en la Gestión Pública</t>
  </si>
  <si>
    <t>FOT-444-01-2024</t>
  </si>
  <si>
    <t>FOT-124-04-2024</t>
  </si>
  <si>
    <t>FOA-143-02-2024</t>
  </si>
  <si>
    <t>FOT-142-02-2024</t>
  </si>
  <si>
    <t>Conferencia: Hacia una Cultura de Integridad:Conociendo el estándar ISO 37001 de Gestión Antisoborno</t>
  </si>
  <si>
    <t>FOT-419-01-2024</t>
  </si>
  <si>
    <t>FOT-031-13-2024</t>
  </si>
  <si>
    <t>FOA-134-02-2024</t>
  </si>
  <si>
    <t>FOT-031-15-2024</t>
  </si>
  <si>
    <t>FOT-390-05-2024</t>
  </si>
  <si>
    <t>FOT-140-01-2024</t>
  </si>
  <si>
    <t>FOT-107-16-2024</t>
  </si>
  <si>
    <t>FOT-320-32-2024</t>
  </si>
  <si>
    <t>FOT-124-07-2024</t>
  </si>
  <si>
    <t>FOT-125-11-2024</t>
  </si>
  <si>
    <t>FOT-204-03-2024</t>
  </si>
  <si>
    <t>FOT-320-33-2024</t>
  </si>
  <si>
    <t>FOT-196-04-2024</t>
  </si>
  <si>
    <t>Curso-Taller: Inteligencia de Negocios- Power BI</t>
  </si>
  <si>
    <t>FOT-446-01-2024</t>
  </si>
  <si>
    <t>FOT-319-01-2024</t>
  </si>
  <si>
    <t>FOT-196-03-2024</t>
  </si>
  <si>
    <t>FOT-107-15-2024</t>
  </si>
  <si>
    <t>Taller: Impuesto a las Transferencias de Bienes Industrializados y Servicios (ITBIS)</t>
  </si>
  <si>
    <t>FOT-021-01-2024</t>
  </si>
  <si>
    <t>FOT-414-01-2024</t>
  </si>
  <si>
    <t>FOT-443-02-2024</t>
  </si>
  <si>
    <t>FOT-157-09-2024</t>
  </si>
  <si>
    <t>FOT-128-04-2024</t>
  </si>
  <si>
    <t>FOA-134-01-2024</t>
  </si>
  <si>
    <t>Nombre o Temática de la Capacitación*</t>
  </si>
  <si>
    <t>Código Agrupado</t>
  </si>
  <si>
    <t>Cantidad de Solicitudes</t>
  </si>
  <si>
    <t>FOT-273</t>
  </si>
  <si>
    <t>FOT-448</t>
  </si>
  <si>
    <t>FOT-276</t>
  </si>
  <si>
    <t>FOT-304</t>
  </si>
  <si>
    <t>FOT-340</t>
  </si>
  <si>
    <t>FOT-443</t>
  </si>
  <si>
    <t>FOA-150</t>
  </si>
  <si>
    <t>FOT-214</t>
  </si>
  <si>
    <t>FOT-184</t>
  </si>
  <si>
    <t>FOT-130</t>
  </si>
  <si>
    <t>FOT-213</t>
  </si>
  <si>
    <t>FOT-022</t>
  </si>
  <si>
    <t>FOT-124</t>
  </si>
  <si>
    <t>FOT-204</t>
  </si>
  <si>
    <t>FOT-384</t>
  </si>
  <si>
    <t>FOT-390</t>
  </si>
  <si>
    <t>FOT-315</t>
  </si>
  <si>
    <t>FOT-097</t>
  </si>
  <si>
    <t>FOT-331</t>
  </si>
  <si>
    <t>FOT-418</t>
  </si>
  <si>
    <t>FOT-426</t>
  </si>
  <si>
    <t>FOT-358</t>
  </si>
  <si>
    <t>FOT-288</t>
  </si>
  <si>
    <t>FOT-269</t>
  </si>
  <si>
    <t>FOT-142</t>
  </si>
  <si>
    <t>FOT-162</t>
  </si>
  <si>
    <t>FOT-445</t>
  </si>
  <si>
    <t>FOA-213</t>
  </si>
  <si>
    <t>FOT-134</t>
  </si>
  <si>
    <t>FOA-143</t>
  </si>
  <si>
    <t>FOT-394</t>
  </si>
  <si>
    <t>FOT-382</t>
  </si>
  <si>
    <t>FOT-419</t>
  </si>
  <si>
    <t>FOT-126</t>
  </si>
  <si>
    <t>FOA-134</t>
  </si>
  <si>
    <t>FOT-449</t>
  </si>
  <si>
    <t>FOT-446</t>
  </si>
  <si>
    <t>FOT-383</t>
  </si>
  <si>
    <t>FOT-414</t>
  </si>
  <si>
    <t>FOT-319</t>
  </si>
  <si>
    <t>FOT-444</t>
  </si>
  <si>
    <t>FOT-140</t>
  </si>
  <si>
    <t>FOA-167</t>
  </si>
  <si>
    <t>FOT-021</t>
  </si>
  <si>
    <t>FOA-170</t>
  </si>
  <si>
    <t>FOA-246</t>
  </si>
  <si>
    <t>Conferencia: Marco Legal y Sistema Preventivo del Lavado de Activos y el Financiamiento del Terrorismo en República Dominicana</t>
  </si>
  <si>
    <t>Curso: Fundamentos del Sistema de Jubilaciones y  Pensiones Basado en la Atención al Pensionado</t>
  </si>
  <si>
    <t>18/04/2024</t>
  </si>
  <si>
    <t>25/06/2024</t>
  </si>
  <si>
    <t>01/04/2024</t>
  </si>
  <si>
    <t>01/05/2024</t>
  </si>
  <si>
    <t>01/06/2024</t>
  </si>
  <si>
    <t>04/06/2024</t>
  </si>
  <si>
    <t>05/06/2024</t>
  </si>
  <si>
    <t>06/05/2024</t>
  </si>
  <si>
    <t>06/06/2024</t>
  </si>
  <si>
    <t>08/05/2024</t>
  </si>
  <si>
    <t>08/06/2024</t>
  </si>
  <si>
    <t>10/05/2024</t>
  </si>
  <si>
    <t>10/06/2024</t>
  </si>
  <si>
    <t>11/06/2024</t>
  </si>
  <si>
    <t>12/06/2024</t>
  </si>
  <si>
    <t>14/05/2024</t>
  </si>
  <si>
    <t>14/06/2024</t>
  </si>
  <si>
    <t>15/05/2024</t>
  </si>
  <si>
    <t>16/05/2024</t>
  </si>
  <si>
    <t>17/04/2024</t>
  </si>
  <si>
    <t>17/05/2024</t>
  </si>
  <si>
    <t>17/06/2024</t>
  </si>
  <si>
    <t>FOT-140-02-2023</t>
  </si>
  <si>
    <t>18/06/2024</t>
  </si>
  <si>
    <t>19/06/2024</t>
  </si>
  <si>
    <t>21/05/2024</t>
  </si>
  <si>
    <t>21/06/2024</t>
  </si>
  <si>
    <t>22/06/2024</t>
  </si>
  <si>
    <t>23/05/2024</t>
  </si>
  <si>
    <t>24/05/2024</t>
  </si>
  <si>
    <t>25/04/2024</t>
  </si>
  <si>
    <t>26/06/2024</t>
  </si>
  <si>
    <t>27/05/2024</t>
  </si>
  <si>
    <t>28/06/2024</t>
  </si>
  <si>
    <t>29/06/2024</t>
  </si>
  <si>
    <t>03/06/2024</t>
  </si>
  <si>
    <t>04/04/2024</t>
  </si>
  <si>
    <t>FOT-031-02-2022</t>
  </si>
  <si>
    <t>FOT-031-02-2021</t>
  </si>
  <si>
    <t>07/06/2024</t>
  </si>
  <si>
    <t>09/05/2024</t>
  </si>
  <si>
    <t>FOT-031-03-2020</t>
  </si>
  <si>
    <t>FOT-031-22-2023</t>
  </si>
  <si>
    <t>16/04/2024</t>
  </si>
  <si>
    <t>FOT-031-05-2022</t>
  </si>
  <si>
    <t>FOT-031-07-2022</t>
  </si>
  <si>
    <t>FOT-031-09-2021</t>
  </si>
  <si>
    <t>20/06/2024</t>
  </si>
  <si>
    <t>FOT-129-06-2023</t>
  </si>
  <si>
    <t>FOT-031-13-2022</t>
  </si>
  <si>
    <t>FOT-031-10-2022</t>
  </si>
  <si>
    <t>24/06/2024</t>
  </si>
  <si>
    <t>FOT-269-10-2023</t>
  </si>
  <si>
    <t>27/06/2024</t>
  </si>
  <si>
    <t>FOT-031-16-2023</t>
  </si>
  <si>
    <t>Taller: Derechos Previsionales de los Miembros de la Policía Nacional dentro del ámbito de las leyes 590-16 y 96-04</t>
  </si>
  <si>
    <t>FOT-439-01-2023</t>
  </si>
  <si>
    <t>FOT-129-03-2023</t>
  </si>
  <si>
    <t>02/04/2024</t>
  </si>
  <si>
    <t>FOT-031-19-2019</t>
  </si>
  <si>
    <t>03/05/2024</t>
  </si>
  <si>
    <t>FOT-031-28-2021</t>
  </si>
  <si>
    <t>FOT-031-15-2023</t>
  </si>
  <si>
    <t>08/04/2024</t>
  </si>
  <si>
    <t>Taller: Oratoria y Maestría de Ceremonias</t>
  </si>
  <si>
    <t>FOA-112-07-2023</t>
  </si>
  <si>
    <t>FOT-213-01-2023</t>
  </si>
  <si>
    <t>02/05/2024</t>
  </si>
  <si>
    <t>FOT-269-08-2023</t>
  </si>
  <si>
    <t>FOT-142-05-2023</t>
  </si>
  <si>
    <t>FOT-031-27-2021</t>
  </si>
  <si>
    <t>FOT-031-15-2022</t>
  </si>
  <si>
    <t>FOT-031-12-2021</t>
  </si>
  <si>
    <t>FOT-031-14-2022</t>
  </si>
  <si>
    <t>FOT-031-44-2021</t>
  </si>
  <si>
    <t>FOT-140-10-2023</t>
  </si>
  <si>
    <t>FOT-142-03-2023</t>
  </si>
  <si>
    <t>24/04/2024</t>
  </si>
  <si>
    <t>FOT-142-04-2023</t>
  </si>
  <si>
    <t>FOT-031-25-2021</t>
  </si>
  <si>
    <t>29/05/2024</t>
  </si>
  <si>
    <t>20/04/2024</t>
  </si>
  <si>
    <t>25/05/2024</t>
  </si>
  <si>
    <t>13/04/2024</t>
  </si>
  <si>
    <t>23/04/2024</t>
  </si>
  <si>
    <t>Sub-total Sector Público y Privado y Otros*</t>
  </si>
  <si>
    <t>09/04/2024</t>
  </si>
  <si>
    <t>22/05/2024</t>
  </si>
  <si>
    <t>28/05/2024</t>
  </si>
  <si>
    <t>31/05/2024</t>
  </si>
  <si>
    <t>Junio</t>
  </si>
  <si>
    <t>Ing. Industrial</t>
  </si>
  <si>
    <t>Lic. en Derecho</t>
  </si>
  <si>
    <t>Lic. en Relaciones Internacionales</t>
  </si>
  <si>
    <t>Abril</t>
  </si>
  <si>
    <t>Lic. en Arquitectura</t>
  </si>
  <si>
    <t>Lic. en Diplomacia y Servicios Internacionales</t>
  </si>
  <si>
    <t>Lic. en Mercadotecnia</t>
  </si>
  <si>
    <t>Lic. en Negocios Internacionales</t>
  </si>
  <si>
    <t>Lic. en Administración de Empresas</t>
  </si>
  <si>
    <t>Estudiante Universitario</t>
  </si>
  <si>
    <t>Diplomado en Planificación y Gestión de Proyectos de InversiónPública del Estado</t>
  </si>
  <si>
    <r>
      <t>Abril</t>
    </r>
    <r>
      <rPr>
        <sz val="10"/>
        <rFont val="Calibri"/>
        <family val="2"/>
        <scheme val="minor"/>
      </rPr>
      <t xml:space="preserve">  </t>
    </r>
    <r>
      <rPr>
        <b/>
        <sz val="10"/>
        <rFont val="Calibri"/>
        <family val="2"/>
        <scheme val="minor"/>
      </rPr>
      <t>2024</t>
    </r>
  </si>
  <si>
    <t>Mayo 2024.</t>
  </si>
  <si>
    <t>Junio  2024.</t>
  </si>
  <si>
    <t>Julio 2024.</t>
  </si>
  <si>
    <t>Agosto 2024.</t>
  </si>
  <si>
    <t>Septiembre 2024.</t>
  </si>
  <si>
    <t>FOT-125-17-2024</t>
  </si>
  <si>
    <t>Charla: La Administración Financiera Gubernamental y su Vinculación con el Sistema Nacional de Inversión Pública</t>
  </si>
  <si>
    <t>FOT-338-01-2024</t>
  </si>
  <si>
    <t>FOT-338</t>
  </si>
  <si>
    <t>FOT-124-05-2024</t>
  </si>
  <si>
    <t>Taller: Administración del Tiempo para Líderes</t>
  </si>
  <si>
    <t>FOA-212-01-2024</t>
  </si>
  <si>
    <t>FOA-212</t>
  </si>
  <si>
    <t>FOA-150-02-2024</t>
  </si>
  <si>
    <t>FOA-143-03-2024</t>
  </si>
  <si>
    <t>FOT-031-20-2024</t>
  </si>
  <si>
    <t>Taller: Relaciones Interpersonales y Manejo de Conflictos</t>
  </si>
  <si>
    <t>FOA-191-01-2024</t>
  </si>
  <si>
    <t>FOA-191</t>
  </si>
  <si>
    <t>FOT-331-03-2024</t>
  </si>
  <si>
    <t>FOT-031-21-2024</t>
  </si>
  <si>
    <t>FOT-107-20-2024</t>
  </si>
  <si>
    <t>FOA-133-01-2024</t>
  </si>
  <si>
    <t>FOA-133</t>
  </si>
  <si>
    <t>FOA-170-02-2024</t>
  </si>
  <si>
    <t>Taller: Compras Públicas Sostenibles (CPS)</t>
  </si>
  <si>
    <t>FOT-387-01-2024</t>
  </si>
  <si>
    <t>FOT-387</t>
  </si>
  <si>
    <t>FOA-134-04-2024</t>
  </si>
  <si>
    <t>FOA-150-03-2024</t>
  </si>
  <si>
    <t>FOT-382-02-2024</t>
  </si>
  <si>
    <t>FOT-263-02-2024</t>
  </si>
  <si>
    <t>FOA-123-03-2024</t>
  </si>
  <si>
    <t>FOA-133-02-2024</t>
  </si>
  <si>
    <t>FOA-112-01-2024</t>
  </si>
  <si>
    <t>FOA-112</t>
  </si>
  <si>
    <t>FOT-446-02-2024</t>
  </si>
  <si>
    <t>FOT-263-03-2024</t>
  </si>
  <si>
    <t>FOT-031-16-2024</t>
  </si>
  <si>
    <t>FOT-390-06-2024</t>
  </si>
  <si>
    <t>FOT-384-03-2024</t>
  </si>
  <si>
    <t>FOT-315-03-2024</t>
  </si>
  <si>
    <t>FOT-394-02-2024</t>
  </si>
  <si>
    <t>FOT-446-03-2024</t>
  </si>
  <si>
    <t>FOT-107-19-2024</t>
  </si>
  <si>
    <t>FOT-426-05-2024</t>
  </si>
  <si>
    <t>FOT-157-11-2024</t>
  </si>
  <si>
    <t>FOA-134-03-2024</t>
  </si>
  <si>
    <t>FOT-358-03-2024</t>
  </si>
  <si>
    <t>FOT-107-18-2024</t>
  </si>
  <si>
    <t>FOT-204-04-2024</t>
  </si>
  <si>
    <t>FOT-419-02-2024</t>
  </si>
  <si>
    <t>FOT-402-04-2024</t>
  </si>
  <si>
    <t>FOT-031-19-2024</t>
  </si>
  <si>
    <t>FOT-107-17-2024</t>
  </si>
  <si>
    <t>FOT-288-04-2024</t>
  </si>
  <si>
    <t>FOT-358-04-2024</t>
  </si>
  <si>
    <t>FOT-269-05-2024</t>
  </si>
  <si>
    <t>FOT-269-04-2024</t>
  </si>
  <si>
    <t>Curso: Finanzas Públicas para Periodistas y Comunicadores</t>
  </si>
  <si>
    <t>FOT-410-01-2024</t>
  </si>
  <si>
    <t>FOT-410</t>
  </si>
  <si>
    <t>FOT-031-26-2024</t>
  </si>
  <si>
    <t>FOT-107-24-2024</t>
  </si>
  <si>
    <t>Conversatorio: Tendencias sobre las Aduanas y el Comercio Exterior</t>
  </si>
  <si>
    <t>FOT-452-01-2024</t>
  </si>
  <si>
    <t>FOT-452</t>
  </si>
  <si>
    <t>Curso: Valoración y Administración de Riesgos</t>
  </si>
  <si>
    <t>FOT-451-01-2024</t>
  </si>
  <si>
    <t>FOT-451</t>
  </si>
  <si>
    <t>Taller: Uso de la plataforma MOODLE para la enseñanza virtual</t>
  </si>
  <si>
    <t>FOA-164-01-2024</t>
  </si>
  <si>
    <t>FOA-164</t>
  </si>
  <si>
    <t>FOT-288-03-2024</t>
  </si>
  <si>
    <t>FOT-126-01-2024</t>
  </si>
  <si>
    <t>FOT-184-04-2024</t>
  </si>
  <si>
    <t>FOT-358-05-2024</t>
  </si>
  <si>
    <t>FOT-157-12-2024</t>
  </si>
  <si>
    <t>FOT-418-03-2024</t>
  </si>
  <si>
    <t>FOT-031-22-2024</t>
  </si>
  <si>
    <t>FOT-382-03-2024</t>
  </si>
  <si>
    <t>FOT-125-16-2024</t>
  </si>
  <si>
    <t>FOT-125-18-2024</t>
  </si>
  <si>
    <t>FOT-124-08-2024</t>
  </si>
  <si>
    <t>FOA-062-03-2024</t>
  </si>
  <si>
    <t>FOT-031-17-2024</t>
  </si>
  <si>
    <t>FOT-157-13-2024</t>
  </si>
  <si>
    <t>FOT-320-37-2024</t>
  </si>
  <si>
    <t>FOA-170-03-2024</t>
  </si>
  <si>
    <t>FOT-204-05-2024</t>
  </si>
  <si>
    <t>FOT-394-03-2024</t>
  </si>
  <si>
    <t>FOT-107-21-2024</t>
  </si>
  <si>
    <t>FOT-129-04-2024</t>
  </si>
  <si>
    <t>FOT-315-04-2024</t>
  </si>
  <si>
    <t>FOT-315-05-2024</t>
  </si>
  <si>
    <t>FOT-331-04-2024</t>
  </si>
  <si>
    <t>FOT-031-18-2024</t>
  </si>
  <si>
    <t>FOT-128-05-2024</t>
  </si>
  <si>
    <t>FOT-269-06-2024</t>
  </si>
  <si>
    <t>FOT-126-02-2024</t>
  </si>
  <si>
    <t>FOT-107-22-2024</t>
  </si>
  <si>
    <t>Taller: Inteligencia Emocional</t>
  </si>
  <si>
    <t>FOA-162-01-2024</t>
  </si>
  <si>
    <t>FOA-162</t>
  </si>
  <si>
    <t>Curso: Fundamentos de Planificación y Gestión de la Inversión Pública del Estado</t>
  </si>
  <si>
    <t>FOT-242-01-2024</t>
  </si>
  <si>
    <t>FOT-242</t>
  </si>
  <si>
    <t>FOT-383-02-2024</t>
  </si>
  <si>
    <t>FOA-134-05-2024</t>
  </si>
  <si>
    <t>Conferencia: La Inteligencia Artificial inspirando el cambio en el aula</t>
  </si>
  <si>
    <t>FOC-012-01-2024</t>
  </si>
  <si>
    <t>FOC-012</t>
  </si>
  <si>
    <t>FOT-213-02-2024</t>
  </si>
  <si>
    <t>FOT-124-09-2024</t>
  </si>
  <si>
    <t>FOT-125-19-2024</t>
  </si>
  <si>
    <t>FOT-031-24-2024</t>
  </si>
  <si>
    <t>FOT-390-07-2024</t>
  </si>
  <si>
    <t>FOT-031-23-2024</t>
  </si>
  <si>
    <t>FOT-031-30-2024</t>
  </si>
  <si>
    <t>Curso-Taller: Planificación Estratégica Efectiva</t>
  </si>
  <si>
    <t>FOT-225-01-2024</t>
  </si>
  <si>
    <t>FOT-225</t>
  </si>
  <si>
    <t>Conferencia: Selección de Peritos en los Procesos de Contrataciones Públicas</t>
  </si>
  <si>
    <t>FOT-380-01-2024</t>
  </si>
  <si>
    <t>FOT-380</t>
  </si>
  <si>
    <t>FOT-097-04-2024</t>
  </si>
  <si>
    <t>Charla: Actualización del Nuevo Reglamento de Aplicación núm. 416-23 de Compras y Contrataciones Públicas</t>
  </si>
  <si>
    <t>FOT-453-01-2024</t>
  </si>
  <si>
    <t>FOT-453</t>
  </si>
  <si>
    <t>FOT-031-27-2024</t>
  </si>
  <si>
    <t>FOT-107-23-2024</t>
  </si>
  <si>
    <t>FOT-126-03-2024</t>
  </si>
  <si>
    <t>FOT-414-02-2024</t>
  </si>
  <si>
    <t>FOT-031-34-2024</t>
  </si>
  <si>
    <t>FOT-134-02-2024</t>
  </si>
  <si>
    <t>FOT-128-06-2024</t>
  </si>
  <si>
    <t>FOT-097-05-2024</t>
  </si>
  <si>
    <t>FOT-242-02-2024</t>
  </si>
  <si>
    <t>Diplomado: Diplomado De Compras y Contrataciones Públicas Orientado a Resultados</t>
  </si>
  <si>
    <t>Taller: Conserjería de Calidad y Protocolo de Servicio</t>
  </si>
  <si>
    <t>12/07/2024</t>
  </si>
  <si>
    <t>20/09/2024</t>
  </si>
  <si>
    <t>26/09/2024</t>
  </si>
  <si>
    <t>01/07/2024</t>
  </si>
  <si>
    <t>01/08/2024</t>
  </si>
  <si>
    <t>02/07/2024</t>
  </si>
  <si>
    <t>02/08/2024</t>
  </si>
  <si>
    <t>03/07/2024</t>
  </si>
  <si>
    <t>03/09/2024</t>
  </si>
  <si>
    <t>04/09/2024</t>
  </si>
  <si>
    <t>07/08/2024</t>
  </si>
  <si>
    <t>08/07/2024</t>
  </si>
  <si>
    <t>08/08/2024</t>
  </si>
  <si>
    <t>09/07/2024</t>
  </si>
  <si>
    <t>09/09/2024</t>
  </si>
  <si>
    <t>10/07/2024</t>
  </si>
  <si>
    <t>10/09/2024</t>
  </si>
  <si>
    <t>11/09/2024</t>
  </si>
  <si>
    <t>12/09/2024</t>
  </si>
  <si>
    <t>13/08/2024</t>
  </si>
  <si>
    <t>14/08/2024</t>
  </si>
  <si>
    <t>15/07/2024</t>
  </si>
  <si>
    <t>15/08/2024</t>
  </si>
  <si>
    <t>16/07/2024</t>
  </si>
  <si>
    <t>17/09/2024</t>
  </si>
  <si>
    <t>18/09/2024</t>
  </si>
  <si>
    <t>19/07/2024</t>
  </si>
  <si>
    <t>20/08/2024</t>
  </si>
  <si>
    <t>21/08/2024</t>
  </si>
  <si>
    <t>22/08/2024</t>
  </si>
  <si>
    <t>25/07/2024</t>
  </si>
  <si>
    <t>27/07/2024</t>
  </si>
  <si>
    <t>28/08/2024</t>
  </si>
  <si>
    <t>30/08/2024</t>
  </si>
  <si>
    <t>06/07/2024</t>
  </si>
  <si>
    <t>11/07/2024</t>
  </si>
  <si>
    <t>19/08/2024</t>
  </si>
  <si>
    <t>24/08/2024</t>
  </si>
  <si>
    <t>FOT-031-06-2019</t>
  </si>
  <si>
    <t>03/08/2024</t>
  </si>
  <si>
    <t>FOT-031-17-2021</t>
  </si>
  <si>
    <t>13/09/2024</t>
  </si>
  <si>
    <t>FOA-162-03-2023</t>
  </si>
  <si>
    <t>FOT-288-04-2023</t>
  </si>
  <si>
    <t>FOT-140-08-2023</t>
  </si>
  <si>
    <t>FOT-288-03-2023</t>
  </si>
  <si>
    <t>FOT-022-01-2023</t>
  </si>
  <si>
    <t>FOT-031-08-2021</t>
  </si>
  <si>
    <t>19/09/2024</t>
  </si>
  <si>
    <t>FOT-142-06-2023</t>
  </si>
  <si>
    <t>20/07/2024</t>
  </si>
  <si>
    <t>04/07/2024</t>
  </si>
  <si>
    <t>05/07/2024</t>
  </si>
  <si>
    <t>09/08/2024</t>
  </si>
  <si>
    <t>16/09/2024</t>
  </si>
  <si>
    <t>17/07/2024</t>
  </si>
  <si>
    <t>21/09/2024</t>
  </si>
  <si>
    <t>23/07/2024</t>
  </si>
  <si>
    <t>28/09/2024</t>
  </si>
  <si>
    <t>22/07/2024</t>
  </si>
  <si>
    <t>29/07/2024</t>
  </si>
  <si>
    <t>18/07/2024</t>
  </si>
  <si>
    <t>Diplomado: De Compras  y Contrataciones Públicas  Orientado a Resultados</t>
  </si>
  <si>
    <t>29/02/2024</t>
  </si>
  <si>
    <t>02/09/2024</t>
  </si>
  <si>
    <t>FOT-140-06-2023</t>
  </si>
  <si>
    <t>Julio</t>
  </si>
  <si>
    <t>Agosto</t>
  </si>
  <si>
    <t>Septiembre</t>
  </si>
  <si>
    <t>Lic. en Psicologia</t>
  </si>
  <si>
    <t>Diplomado en Logística Y Comercio Internacional</t>
  </si>
  <si>
    <t>Capacitados Becados por sexo</t>
  </si>
  <si>
    <t>Lic. en Contaduría Pública</t>
  </si>
  <si>
    <t>Lic. en Odontología</t>
  </si>
  <si>
    <t>Taller de Impuesto a la Transferencia de Bienes Industrializados y Servicios (ITBIS)</t>
  </si>
  <si>
    <t>Diplomado en Contabilidad Gubernamental</t>
  </si>
  <si>
    <t>Taller de Actualización Aduanera</t>
  </si>
  <si>
    <t>Nota: Información generada por la Dirección Académica (Departamento de Diseño Curricular y Docente y Gestión y Administración Académica)</t>
  </si>
  <si>
    <t xml:space="preserve">Acciones de Capacitación Culminadas por modalidad docente, programación, y sector </t>
  </si>
  <si>
    <t>Participantes Egresados con Certificados por Estrategias Educativas</t>
  </si>
  <si>
    <t>Participantes 
con Certificados</t>
  </si>
  <si>
    <t>Cantidad de Egresados por Módulo*</t>
  </si>
  <si>
    <t>Cantidad de Módulos*</t>
  </si>
  <si>
    <r>
      <rPr>
        <b/>
        <sz val="7.5"/>
        <rFont val="Arial"/>
        <family val="2"/>
      </rPr>
      <t>Octubre</t>
    </r>
    <r>
      <rPr>
        <sz val="7.5"/>
        <rFont val="Times New Roman"/>
        <family val="1"/>
      </rPr>
      <t xml:space="preserve">  </t>
    </r>
    <r>
      <rPr>
        <b/>
        <sz val="7.5"/>
        <rFont val="Arial"/>
        <family val="2"/>
      </rPr>
      <t>2024</t>
    </r>
  </si>
  <si>
    <r>
      <rPr>
        <b/>
        <sz val="7.5"/>
        <rFont val="Arial"/>
        <family val="2"/>
      </rPr>
      <t>Programado</t>
    </r>
  </si>
  <si>
    <r>
      <rPr>
        <b/>
        <sz val="7.5"/>
        <rFont val="Arial"/>
        <family val="2"/>
      </rPr>
      <t>Ejecutado</t>
    </r>
  </si>
  <si>
    <r>
      <rPr>
        <b/>
        <sz val="7.5"/>
        <rFont val="Arial"/>
        <family val="2"/>
      </rPr>
      <t>Sector</t>
    </r>
  </si>
  <si>
    <r>
      <rPr>
        <b/>
        <sz val="7.5"/>
        <rFont val="Arial"/>
        <family val="2"/>
      </rPr>
      <t>Regular</t>
    </r>
  </si>
  <si>
    <r>
      <rPr>
        <b/>
        <sz val="7.5"/>
        <rFont val="Arial"/>
        <family val="2"/>
      </rPr>
      <t>Abierta</t>
    </r>
  </si>
  <si>
    <r>
      <rPr>
        <b/>
        <sz val="7.5"/>
        <rFont val="Arial"/>
        <family val="2"/>
      </rPr>
      <t>Total</t>
    </r>
  </si>
  <si>
    <r>
      <rPr>
        <b/>
        <sz val="7.5"/>
        <rFont val="Arial"/>
        <family val="2"/>
      </rPr>
      <t>Horas</t>
    </r>
    <r>
      <rPr>
        <sz val="7.5"/>
        <rFont val="Times New Roman"/>
        <family val="1"/>
      </rPr>
      <t xml:space="preserve"> </t>
    </r>
    <r>
      <rPr>
        <b/>
        <sz val="7.5"/>
        <rFont val="Arial"/>
        <family val="2"/>
      </rPr>
      <t>Clase</t>
    </r>
  </si>
  <si>
    <r>
      <rPr>
        <sz val="8"/>
        <rFont val="Arial MT"/>
        <family val="2"/>
      </rPr>
      <t>Privado</t>
    </r>
  </si>
  <si>
    <r>
      <rPr>
        <sz val="8"/>
        <rFont val="Arial MT"/>
        <family val="2"/>
      </rPr>
      <t>Público</t>
    </r>
  </si>
  <si>
    <r>
      <rPr>
        <b/>
        <sz val="7.5"/>
        <rFont val="Arial"/>
        <family val="2"/>
      </rPr>
      <t>Noviembre</t>
    </r>
    <r>
      <rPr>
        <sz val="7.5"/>
        <rFont val="Times New Roman"/>
        <family val="1"/>
      </rPr>
      <t xml:space="preserve">  </t>
    </r>
    <r>
      <rPr>
        <b/>
        <sz val="7.5"/>
        <rFont val="Arial"/>
        <family val="2"/>
      </rPr>
      <t>2024</t>
    </r>
  </si>
  <si>
    <r>
      <rPr>
        <b/>
        <sz val="7.5"/>
        <rFont val="Arial"/>
        <family val="2"/>
      </rPr>
      <t>Diciembre</t>
    </r>
    <r>
      <rPr>
        <sz val="7.5"/>
        <rFont val="Times New Roman"/>
        <family val="1"/>
      </rPr>
      <t xml:space="preserve">  </t>
    </r>
    <r>
      <rPr>
        <b/>
        <sz val="7.5"/>
        <rFont val="Arial"/>
        <family val="2"/>
      </rPr>
      <t>2024</t>
    </r>
  </si>
  <si>
    <t>Tipo Programación: Todos / Fecha Desde: 01 Ene 2024 / Hasta: 31 Dic 2024</t>
  </si>
  <si>
    <t>Acumulada al 4to Trimestre (Enero - Diciembre) 2024</t>
  </si>
  <si>
    <t>Demanda de Capacitación
Acumulada al 4to Trimestre (Enero - Diciembre) 2024</t>
  </si>
  <si>
    <t>Ministerio de Hacienda
Centro de Capacitación en Política y Gestión Fiscal (CAPGEFI)
Departamento de Investigación y Publicaciones
Participantes Culminados por Modalidad Docente, Programación, Sector y Género, 
Acumulada al 4to Trimestre (Enero - Diciembre) 2024</t>
  </si>
  <si>
    <t>Ministerio de Hacienda
Centro de Capacitación en Política y Gestión Fiscal (CAPGEFI)
Departamento de Investigación y Publicaciones
Acciones de Capacitación Culminadas por Modalidad Docente, Programación y  Sector                                                                                                                                                                                                                                                                     Acumulada al 4to Trimestre (Enero - Diciembre) 2024</t>
  </si>
  <si>
    <t>Fuente: Registros de la Dirección Académica en el SIRECAF (Sistema de Registro de Capacitación Fiscal del CAPGEFI) (extraídos 31-12-2024).</t>
  </si>
  <si>
    <t>Fecha Desde: 01 Ene 2024 / Hasta: 31 Dic 2024</t>
  </si>
  <si>
    <t>FOT-128-07-2024</t>
  </si>
  <si>
    <t>FOT-128-08-2024</t>
  </si>
  <si>
    <t>FOT-124-11-2024</t>
  </si>
  <si>
    <t>FOT-031-25-2024</t>
  </si>
  <si>
    <t>FOT-031-28-2024</t>
  </si>
  <si>
    <t>FOT-031-29-2024</t>
  </si>
  <si>
    <t>FOT-031-31-2024</t>
  </si>
  <si>
    <t>FOT-031-32-2024</t>
  </si>
  <si>
    <t>FOT-031-33-2024</t>
  </si>
  <si>
    <t>FOT-031-35-2024</t>
  </si>
  <si>
    <t>FOT-288-05-2024</t>
  </si>
  <si>
    <t>FOT-288-06-2024</t>
  </si>
  <si>
    <t>FOT-288-07-2024</t>
  </si>
  <si>
    <t>FOT-140-02-2024</t>
  </si>
  <si>
    <t>FOT-140-03-2024</t>
  </si>
  <si>
    <t>FOT-107-25-2024</t>
  </si>
  <si>
    <t>FOT-107-26-2024</t>
  </si>
  <si>
    <t>FOT-107-27-2024</t>
  </si>
  <si>
    <t>FOT-107-29-2024</t>
  </si>
  <si>
    <t>FOT-107-30-2024</t>
  </si>
  <si>
    <t>FOT-107-31-2024</t>
  </si>
  <si>
    <t>FOT-107-32-2024</t>
  </si>
  <si>
    <t>FOT-107-33-2024</t>
  </si>
  <si>
    <t>FOT-382-04-2024</t>
  </si>
  <si>
    <t>Charla: Planificación y Gestión de Proyectos en el Sistema Dominicano</t>
  </si>
  <si>
    <t>FOT-274</t>
  </si>
  <si>
    <t>FOT-274-01-2024</t>
  </si>
  <si>
    <t>Conferencia: Avances que ha tenido la Dirección General de Contrataciones Públicas en la Implementación del Reglamento de Aplicación No. 416-23</t>
  </si>
  <si>
    <t>FOT-454</t>
  </si>
  <si>
    <t>FOT-454-01-2024</t>
  </si>
  <si>
    <t>Totales Revisados*: 938</t>
  </si>
  <si>
    <t>Fuente: Datos extraídos de las "Solicitudes Realizadas Por Estrategias Educativas" de los Registros de la Dirección Académica en el SIRECAF (Sistema de Registro de Capacitación Fiscal del CAPGEFI) (extraídos 31-12-2024)</t>
  </si>
  <si>
    <t>Fuente: Datos extraídos del SIRECAF (Sistema de Registro de Capacitación Fiscal del CAPGEFI) (extraídos 31-12-2024)</t>
  </si>
  <si>
    <t>Fecha:      31/12/2024             8:59:02 am</t>
  </si>
  <si>
    <t>1            de           38</t>
  </si>
  <si>
    <t>1          de       38</t>
  </si>
  <si>
    <t>Fecha:      31/12/2024             9:02:03 am</t>
  </si>
  <si>
    <t>Pagina:            1        de       13</t>
  </si>
  <si>
    <t>Diplomado: Diplomado en Gestión de Biblioteca</t>
  </si>
  <si>
    <t>FOT-435-01-2023</t>
  </si>
  <si>
    <t>23/11/2024</t>
  </si>
  <si>
    <t>02/10/2024</t>
  </si>
  <si>
    <t>02/12/2024</t>
  </si>
  <si>
    <t>03/10/2024</t>
  </si>
  <si>
    <t>03/12/2024</t>
  </si>
  <si>
    <t>04/10/2024</t>
  </si>
  <si>
    <t>04/12/2024</t>
  </si>
  <si>
    <t>06/11/2024</t>
  </si>
  <si>
    <t>06/12/2024</t>
  </si>
  <si>
    <t>07/10/2024</t>
  </si>
  <si>
    <t>08/10/2024</t>
  </si>
  <si>
    <t>08/12/2024</t>
  </si>
  <si>
    <t>14/10/2024</t>
  </si>
  <si>
    <t>15/10/2024</t>
  </si>
  <si>
    <t>16/10/2024</t>
  </si>
  <si>
    <t>16/12/2024</t>
  </si>
  <si>
    <t>17/10/2024</t>
  </si>
  <si>
    <t>21/10/2024</t>
  </si>
  <si>
    <t>22/11/2024</t>
  </si>
  <si>
    <t>23/12/2024</t>
  </si>
  <si>
    <t>28/11/2024</t>
  </si>
  <si>
    <t>05/12/2024</t>
  </si>
  <si>
    <t>07/11/2024</t>
  </si>
  <si>
    <t>09/12/2024</t>
  </si>
  <si>
    <t>12/10/2024</t>
  </si>
  <si>
    <t>13/11/2024</t>
  </si>
  <si>
    <t>19/11/2024</t>
  </si>
  <si>
    <t>21/11/2024</t>
  </si>
  <si>
    <t>23/10/2024</t>
  </si>
  <si>
    <t>24/10/2024</t>
  </si>
  <si>
    <t>FOT-031-03-2021</t>
  </si>
  <si>
    <t>29/10/2024</t>
  </si>
  <si>
    <t>FOT-031-06-2021</t>
  </si>
  <si>
    <t>30/10/2024</t>
  </si>
  <si>
    <t>11/10/2024</t>
  </si>
  <si>
    <t>FOT-031-23-2021</t>
  </si>
  <si>
    <t>01/11/2024</t>
  </si>
  <si>
    <t>FOT-157-18-2023</t>
  </si>
  <si>
    <t>Diplomado: De Compras Públicas Orientado a Resultados</t>
  </si>
  <si>
    <t>08/11/2024</t>
  </si>
  <si>
    <t>Charla: Hablemos de Tecnología y su Impacto en las Organizaciones.</t>
  </si>
  <si>
    <t>FOT-300-03-2023</t>
  </si>
  <si>
    <t>10/12/2024</t>
  </si>
  <si>
    <t>12/12/2024</t>
  </si>
  <si>
    <t>17/12/2024</t>
  </si>
  <si>
    <t>12/11/2024</t>
  </si>
  <si>
    <t>30/09/2024</t>
  </si>
  <si>
    <t>09/10/2024</t>
  </si>
  <si>
    <t>10/11/2024</t>
  </si>
  <si>
    <t>15/12/2024</t>
  </si>
  <si>
    <t>25/11/2024</t>
  </si>
  <si>
    <t>26/11/2024</t>
  </si>
  <si>
    <t>22/10/2024</t>
  </si>
  <si>
    <t>12,253</t>
  </si>
  <si>
    <t>7,562</t>
  </si>
  <si>
    <t>4,691</t>
  </si>
  <si>
    <t>9,732</t>
  </si>
  <si>
    <t>2,521</t>
  </si>
  <si>
    <r>
      <rPr>
        <b/>
        <sz val="9"/>
        <color indexed="8"/>
        <rFont val="Arial"/>
        <family val="2"/>
      </rPr>
      <t>Fuente:</t>
    </r>
    <r>
      <rPr>
        <sz val="9"/>
        <color indexed="8"/>
        <rFont val="Arial"/>
        <family val="2"/>
      </rPr>
      <t xml:space="preserve"> Registros del Dirección Académica en el SIRECAF (Sistema de Registro de Capacitación Fiscal del CAPGEFI) (extraídos 31-12-2024)</t>
    </r>
  </si>
  <si>
    <t>Fecha: 31/12/2024 09:00:03 am</t>
  </si>
  <si>
    <t>Pagina: 1 de 24</t>
  </si>
  <si>
    <t>01/10/2024</t>
  </si>
  <si>
    <t>25/10/2024</t>
  </si>
  <si>
    <t>31/10/2024</t>
  </si>
  <si>
    <t>27/11/2024</t>
  </si>
  <si>
    <t>18/12/2024</t>
  </si>
  <si>
    <t>28/10/2024</t>
  </si>
  <si>
    <t>Fecha: 31/12/2024    09:00:36 a. m.</t>
  </si>
  <si>
    <t>Pagina: 1 de 4</t>
  </si>
  <si>
    <t>Enero - Diciembre 2024</t>
  </si>
  <si>
    <t>Fuente: SIRECAF, periodo 01 Ene 2024 / Hasta: 31 Dic 2024</t>
  </si>
  <si>
    <r>
      <t xml:space="preserve">El total de </t>
    </r>
    <r>
      <rPr>
        <b/>
        <sz val="12"/>
        <color theme="1"/>
        <rFont val="Calibri"/>
        <family val="2"/>
      </rPr>
      <t>12,253</t>
    </r>
    <r>
      <rPr>
        <sz val="12"/>
        <color theme="1"/>
        <rFont val="Calibri"/>
        <family val="2"/>
      </rPr>
      <t xml:space="preserve"> participantes que culminaron las capacitaciones, según reportes del SIRECAF. De éstos, </t>
    </r>
    <r>
      <rPr>
        <b/>
        <sz val="12"/>
        <color theme="1"/>
        <rFont val="Calibri"/>
        <family val="2"/>
      </rPr>
      <t>9,738</t>
    </r>
    <r>
      <rPr>
        <sz val="12"/>
        <color theme="1"/>
        <rFont val="Calibri"/>
        <family val="2"/>
      </rPr>
      <t xml:space="preserve"> (79.47%) fueron del Resto del Sector Público; </t>
    </r>
    <r>
      <rPr>
        <b/>
        <sz val="12"/>
        <color theme="1"/>
        <rFont val="Calibri"/>
        <family val="2"/>
      </rPr>
      <t>1,677</t>
    </r>
    <r>
      <rPr>
        <sz val="12"/>
        <color theme="1"/>
        <rFont val="Calibri"/>
        <family val="2"/>
      </rPr>
      <t xml:space="preserve"> contribuyentes, equivalentes al 13.69%, son del Sector Privado; para los Sectores Público y Privado, fueron el 4.90% (</t>
    </r>
    <r>
      <rPr>
        <b/>
        <sz val="12"/>
        <color theme="1"/>
        <rFont val="Calibri"/>
        <family val="2"/>
      </rPr>
      <t>601</t>
    </r>
    <r>
      <rPr>
        <sz val="12"/>
        <color theme="1"/>
        <rFont val="Calibri"/>
        <family val="2"/>
      </rPr>
      <t>) y para el Ministerio de Hacienda y Dependencias 135 (1.10%).  En términos de género, el 61.72% pertenecen al sexo femenino (</t>
    </r>
    <r>
      <rPr>
        <b/>
        <sz val="12"/>
        <color theme="1"/>
        <rFont val="Calibri"/>
        <family val="2"/>
      </rPr>
      <t>7,562</t>
    </r>
    <r>
      <rPr>
        <sz val="12"/>
        <color theme="1"/>
        <rFont val="Calibri"/>
        <family val="2"/>
      </rPr>
      <t xml:space="preserve">) mientras que para los hombres fue del 38.28% correspondientes a </t>
    </r>
    <r>
      <rPr>
        <b/>
        <sz val="12"/>
        <color theme="1"/>
        <rFont val="Calibri"/>
        <family val="2"/>
      </rPr>
      <t>4,691</t>
    </r>
    <r>
      <rPr>
        <sz val="12"/>
        <color theme="1"/>
        <rFont val="Calibri"/>
        <family val="2"/>
      </rPr>
      <t xml:space="preserve"> participantes.
</t>
    </r>
  </si>
  <si>
    <r>
      <t xml:space="preserve">             Como es posible observar a partir de los cuadros adjuntos, sobre la base de un total de </t>
    </r>
    <r>
      <rPr>
        <b/>
        <sz val="11"/>
        <color theme="1"/>
        <rFont val="Arial"/>
        <family val="2"/>
      </rPr>
      <t>11,691</t>
    </r>
    <r>
      <rPr>
        <sz val="11"/>
        <color rgb="FF000000"/>
        <rFont val="Arial"/>
        <family val="2"/>
      </rPr>
      <t xml:space="preserve"> solicitudes de individuos para </t>
    </r>
    <r>
      <rPr>
        <b/>
        <sz val="11"/>
        <color rgb="FF000000"/>
        <rFont val="Arial"/>
        <family val="2"/>
      </rPr>
      <t xml:space="preserve">313 </t>
    </r>
    <r>
      <rPr>
        <sz val="11"/>
        <color rgb="FF000000"/>
        <rFont val="Arial"/>
        <family val="2"/>
      </rPr>
      <t xml:space="preserve">capacitaciones pertenecientes a </t>
    </r>
    <r>
      <rPr>
        <b/>
        <sz val="11"/>
        <color rgb="FF000000"/>
        <rFont val="Arial"/>
        <family val="2"/>
      </rPr>
      <t>81</t>
    </r>
    <r>
      <rPr>
        <sz val="11"/>
        <color rgb="FF000000"/>
        <rFont val="Arial"/>
        <family val="2"/>
      </rPr>
      <t xml:space="preserve"> temáticas diversas, de las que se han iniciados </t>
    </r>
    <r>
      <rPr>
        <b/>
        <sz val="11"/>
        <color rgb="FF000000"/>
        <rFont val="Arial"/>
        <family val="2"/>
      </rPr>
      <t>306</t>
    </r>
    <r>
      <rPr>
        <sz val="11"/>
        <rFont val="Arial"/>
        <family val="2"/>
      </rPr>
      <t xml:space="preserve"> </t>
    </r>
    <r>
      <rPr>
        <sz val="11"/>
        <color rgb="FF000000"/>
        <rFont val="Arial"/>
        <family val="2"/>
      </rPr>
      <t xml:space="preserve">acciones de capacitación en el período </t>
    </r>
    <r>
      <rPr>
        <sz val="11"/>
        <rFont val="Arial"/>
        <family val="2"/>
      </rPr>
      <t xml:space="preserve">enero </t>
    </r>
    <r>
      <rPr>
        <sz val="11"/>
        <color rgb="FF000000"/>
        <rFont val="Arial"/>
        <family val="2"/>
      </rPr>
      <t xml:space="preserve">- diciembre 2024; de las cuales, al término del período, habían concluido </t>
    </r>
    <r>
      <rPr>
        <b/>
        <sz val="11"/>
        <color rgb="FF000000"/>
        <rFont val="Arial"/>
        <family val="2"/>
      </rPr>
      <t>369</t>
    </r>
    <r>
      <rPr>
        <b/>
        <sz val="11"/>
        <rFont val="Arial"/>
        <family val="2"/>
      </rPr>
      <t>.</t>
    </r>
    <r>
      <rPr>
        <sz val="11"/>
        <color rgb="FF000000"/>
        <rFont val="Arial"/>
        <family val="2"/>
      </rPr>
      <t xml:space="preserve"> En las mismas se incluyen capacitaciones del período específico de análisis (enero - diciembre 2024) y de periodos anteriores. En términos de personas, iniciaron </t>
    </r>
    <r>
      <rPr>
        <b/>
        <sz val="11"/>
        <color rgb="FF000000"/>
        <rFont val="Arial"/>
        <family val="2"/>
      </rPr>
      <t>9,443</t>
    </r>
    <r>
      <rPr>
        <sz val="11"/>
        <color rgb="FF000000"/>
        <rFont val="Arial"/>
        <family val="2"/>
      </rPr>
      <t xml:space="preserve"> nuevos participantes que fueron admitidos en el proceso. Están en proceso de inicio </t>
    </r>
    <r>
      <rPr>
        <b/>
        <sz val="11"/>
        <color rgb="FF000000"/>
        <rFont val="Arial"/>
        <family val="2"/>
      </rPr>
      <t xml:space="preserve">2,248 </t>
    </r>
    <r>
      <rPr>
        <sz val="11"/>
        <color rgb="FF000000"/>
        <rFont val="Arial"/>
        <family val="2"/>
      </rPr>
      <t>servidores de la administración financiera del Estado. Dado que al inicio de cada capacitación modular, como en el Básico de Técnicas Aduaneras, los Diplomados y Especializaciones, se le permite reponer módulos al participante reprobado en capacitaciones anteriores, a lo que se adicionan las actividades iniciadas en meses previos; tenemos que la cantidad de personas que concluyeron las capacitaciones en el lapso referido es</t>
    </r>
    <r>
      <rPr>
        <sz val="11"/>
        <color theme="1"/>
        <rFont val="Arial"/>
        <family val="2"/>
      </rPr>
      <t xml:space="preserve"> </t>
    </r>
    <r>
      <rPr>
        <b/>
        <sz val="11"/>
        <color theme="1"/>
        <rFont val="Arial"/>
        <family val="2"/>
      </rPr>
      <t>12,253</t>
    </r>
    <r>
      <rPr>
        <b/>
        <sz val="11"/>
        <rFont val="Arial"/>
        <family val="2"/>
      </rPr>
      <t>.</t>
    </r>
  </si>
  <si>
    <t>enero-diciembre 2024</t>
  </si>
  <si>
    <r>
      <t xml:space="preserve">                     En los meses analizados, a </t>
    </r>
    <r>
      <rPr>
        <b/>
        <sz val="11"/>
        <rFont val="Calibri"/>
        <family val="2"/>
      </rPr>
      <t>1,592</t>
    </r>
    <r>
      <rPr>
        <sz val="11"/>
        <rFont val="Calibri"/>
        <family val="2"/>
      </rPr>
      <t xml:space="preserve"> participantes, equivalentes al </t>
    </r>
    <r>
      <rPr>
        <b/>
        <sz val="11"/>
        <rFont val="Calibri"/>
        <family val="2"/>
      </rPr>
      <t>100%</t>
    </r>
    <r>
      <rPr>
        <sz val="11"/>
        <rFont val="Calibri"/>
        <family val="2"/>
      </rPr>
      <t xml:space="preserve"> de los que aprobaron la capacitación, se les emitieron diplomas; correspondientes a setenta y cinco </t>
    </r>
    <r>
      <rPr>
        <b/>
        <sz val="11"/>
        <rFont val="Calibri"/>
        <family val="2"/>
      </rPr>
      <t>(101)</t>
    </r>
    <r>
      <rPr>
        <sz val="11"/>
        <rFont val="Calibri"/>
        <family val="2"/>
      </rPr>
      <t xml:space="preserve"> acciones de capacitación, distribuidas en  los  Cursos: Básico de Técnicas Aduaneras,  Diplomado en Hacienda e Inversión Pública, Diplomado en Planificación y Gestión de Proyectos de Inversión Pública del Estado, la Especialidad Técnica en Control Interno, el Diplomado en Tributación, el Diplomado en Costos de la Producción Pública, el Diplomado de Compras Pùblicas Orientado a Resultados, el Curso de Impuesto Sobre la Renta y el Diplomado en Contabilidad Gubernamental.
Cabe señalar que, a partir de 2015, se resolutó una modificación curricular en virtud de la cual ahora sólo se titulan los cursos completos, no así los diferentes módulos que los componen.   De hecho, si se expidiesen por cada módulo, tendríamos </t>
    </r>
    <r>
      <rPr>
        <b/>
        <sz val="11"/>
        <rFont val="Calibri"/>
        <family val="2"/>
      </rPr>
      <t xml:space="preserve">8,770 </t>
    </r>
    <r>
      <rPr>
        <sz val="11"/>
        <rFont val="Calibri"/>
        <family val="2"/>
      </rPr>
      <t xml:space="preserve">titulados en este período. (ver cuadro de Egresados por Acción de Capacitación).
</t>
    </r>
  </si>
  <si>
    <t>Octubre</t>
  </si>
  <si>
    <t>Noviembre</t>
  </si>
  <si>
    <t>Diciembre</t>
  </si>
  <si>
    <t>Diplomado: de Compras y Contrataciones Públicas Orientado a Resultados</t>
  </si>
  <si>
    <t>Diplomado: de Compras y Contractaciones Públicas Orientado a Resultados</t>
  </si>
  <si>
    <r>
      <t xml:space="preserve">De las </t>
    </r>
    <r>
      <rPr>
        <b/>
        <sz val="12"/>
        <color theme="1"/>
        <rFont val="Calibri"/>
        <family val="2"/>
      </rPr>
      <t>369</t>
    </r>
    <r>
      <rPr>
        <sz val="12"/>
        <color theme="1"/>
        <rFont val="Calibri"/>
        <family val="2"/>
      </rPr>
      <t xml:space="preserve"> acciones concluidas, </t>
    </r>
    <r>
      <rPr>
        <b/>
        <sz val="12"/>
        <color theme="1"/>
        <rFont val="Calibri"/>
        <family val="2"/>
      </rPr>
      <t>56.37</t>
    </r>
    <r>
      <rPr>
        <sz val="12"/>
        <color theme="1"/>
        <rFont val="Calibri"/>
        <family val="2"/>
      </rPr>
      <t>% fueron impartidas en la modalidad presencial y el resto (</t>
    </r>
    <r>
      <rPr>
        <b/>
        <sz val="12"/>
        <color theme="1"/>
        <rFont val="Calibri"/>
        <family val="2"/>
      </rPr>
      <t>43.63</t>
    </r>
    <r>
      <rPr>
        <sz val="12"/>
        <color theme="1"/>
        <rFont val="Calibri"/>
        <family val="2"/>
      </rPr>
      <t>%) en la modalidad virtual, según reportes del SIRECAF.  De éstas, 51 (</t>
    </r>
    <r>
      <rPr>
        <b/>
        <sz val="12"/>
        <color theme="1"/>
        <rFont val="Calibri"/>
        <family val="2"/>
      </rPr>
      <t>13.82</t>
    </r>
    <r>
      <rPr>
        <sz val="12"/>
        <color theme="1"/>
        <rFont val="Calibri"/>
        <family val="2"/>
      </rPr>
      <t xml:space="preserve">%) fueron destinadas al Sector Público; 297 equivalentes al </t>
    </r>
    <r>
      <rPr>
        <b/>
        <sz val="12"/>
        <color theme="1"/>
        <rFont val="Calibri"/>
        <family val="2"/>
      </rPr>
      <t>80.49</t>
    </r>
    <r>
      <rPr>
        <sz val="12"/>
        <color theme="1"/>
        <rFont val="Calibri"/>
        <family val="2"/>
      </rPr>
      <t>%, estuvieron dirigidas al Sector Privado; 11 (</t>
    </r>
    <r>
      <rPr>
        <b/>
        <sz val="12"/>
        <color theme="1"/>
        <rFont val="Calibri"/>
        <family val="2"/>
      </rPr>
      <t>2.98</t>
    </r>
    <r>
      <rPr>
        <sz val="12"/>
        <color theme="1"/>
        <rFont val="Calibri"/>
        <family val="2"/>
      </rPr>
      <t>%), fueron dirigidas a los Sectores Público y Privado, 7 (</t>
    </r>
    <r>
      <rPr>
        <b/>
        <sz val="12"/>
        <color theme="1"/>
        <rFont val="Calibri"/>
        <family val="2"/>
      </rPr>
      <t>1.90%</t>
    </r>
    <r>
      <rPr>
        <sz val="12"/>
        <color theme="1"/>
        <rFont val="Calibri"/>
        <family val="2"/>
      </rPr>
      <t>) al Ministerio de Hacienda y Dependencias y 3 (</t>
    </r>
    <r>
      <rPr>
        <b/>
        <sz val="12"/>
        <color theme="1"/>
        <rFont val="Calibri"/>
        <family val="2"/>
      </rPr>
      <t>0.81%</t>
    </r>
    <r>
      <rPr>
        <sz val="12"/>
        <color theme="1"/>
        <rFont val="Calibri"/>
        <family val="2"/>
      </rPr>
      <t xml:space="preserve">) a otros.
</t>
    </r>
  </si>
  <si>
    <t>Curso Impuesto Sobre la Renta</t>
  </si>
  <si>
    <t>Curso Fundamentos del Sistema de Compras y Contrataciones PúblicasGubernamental</t>
  </si>
  <si>
    <t>Ministerio de Hacienda  
Centro de Capacitación en Política y Gestión Fiscal  
Departamento de Investigación y Publicaciones  
Cantidad de Becas según mes
Acumulada al 4to Trimestre (Enero - Diciembre) 2024</t>
  </si>
  <si>
    <t>Enero-Diciembre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</si>
</sst>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_€_-;\-* #,##0.00\ _€_-;_-* &quot;-&quot;??\ _€_-;_-@_-"/>
    <numFmt numFmtId="165" formatCode="dd/mm/yyyy;@"/>
    <numFmt numFmtId="166" formatCode="0.000"/>
    <numFmt numFmtId="167" formatCode="_(&quot;RD$&quot;* #,##0.00_);_(&quot;RD$&quot;* \(#,##0.00\);_(&quot;RD$&quot;* &quot;-&quot;??_);_(@_)"/>
  </numFmts>
  <fonts count="147">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7.5"/>
      <name val="Arial"/>
      <family val="2"/>
    </font>
    <font>
      <sz val="8"/>
      <color rgb="FF000000"/>
      <name val="Arial"/>
      <family val="2"/>
    </font>
    <font>
      <sz val="8"/>
      <name val="Arial"/>
      <family val="2"/>
    </font>
    <font>
      <b/>
      <sz val="8.5"/>
      <name val="Arial"/>
      <family val="2"/>
    </font>
    <font>
      <sz val="19.5"/>
      <name val="Arial"/>
      <family val="2"/>
    </font>
    <font>
      <b/>
      <sz val="10.5"/>
      <name val="Arial"/>
      <family val="2"/>
    </font>
    <font>
      <sz val="10.5"/>
      <name val="Times New Roman"/>
      <family val="1"/>
    </font>
    <font>
      <b/>
      <sz val="9.5"/>
      <name val="Arial"/>
      <family val="2"/>
    </font>
    <font>
      <sz val="9.5"/>
      <name val="Times New Roman"/>
      <family val="1"/>
    </font>
    <font>
      <sz val="7.5"/>
      <name val="Times New Roman"/>
      <family val="1"/>
    </font>
    <font>
      <sz val="8"/>
      <name val="Times New Roman"/>
      <family val="1"/>
    </font>
    <font>
      <sz val="10"/>
      <color rgb="FF000000"/>
      <name val="Times New Roman"/>
      <family val="1"/>
    </font>
    <font>
      <sz val="11"/>
      <color rgb="FF006100"/>
      <name val="Calibri"/>
      <family val="2"/>
      <scheme val="minor"/>
    </font>
    <font>
      <b/>
      <sz val="11"/>
      <color theme="1"/>
      <name val="Calibri"/>
      <family val="2"/>
      <scheme val="minor"/>
    </font>
    <font>
      <sz val="11"/>
      <color theme="0"/>
      <name val="Calibri"/>
      <family val="2"/>
      <scheme val="minor"/>
    </font>
    <font>
      <sz val="11"/>
      <color theme="1"/>
      <name val="Calibri"/>
      <family val="2"/>
    </font>
    <font>
      <sz val="12"/>
      <color theme="1"/>
      <name val="Palatino Linotype"/>
      <family val="1"/>
    </font>
    <font>
      <b/>
      <sz val="12"/>
      <color theme="1"/>
      <name val="Palatino Linotype"/>
      <family val="1"/>
    </font>
    <font>
      <b/>
      <sz val="12"/>
      <color rgb="FF000000"/>
      <name val="Palatino Linotype"/>
      <family val="1"/>
    </font>
    <font>
      <sz val="11"/>
      <color theme="1"/>
      <name val="Arial"/>
      <family val="2"/>
    </font>
    <font>
      <sz val="11"/>
      <color rgb="FF000000"/>
      <name val="Arial"/>
      <family val="2"/>
    </font>
    <font>
      <sz val="11"/>
      <name val="Arial"/>
      <family val="2"/>
    </font>
    <font>
      <b/>
      <i/>
      <sz val="12"/>
      <color rgb="FF000000"/>
      <name val="Calibri"/>
      <family val="2"/>
    </font>
    <font>
      <b/>
      <i/>
      <sz val="14"/>
      <color rgb="FF000000"/>
      <name val="Calibri"/>
      <family val="2"/>
    </font>
    <font>
      <sz val="11"/>
      <name val="Calibri"/>
      <family val="2"/>
    </font>
    <font>
      <b/>
      <sz val="10"/>
      <color rgb="FF000000"/>
      <name val="Calibri"/>
      <family val="2"/>
    </font>
    <font>
      <b/>
      <i/>
      <sz val="11"/>
      <color rgb="FF000000"/>
      <name val="Calibri"/>
      <family val="2"/>
    </font>
    <font>
      <b/>
      <sz val="11"/>
      <color rgb="FF000000"/>
      <name val="Calibri"/>
      <family val="2"/>
    </font>
    <font>
      <b/>
      <sz val="11"/>
      <name val="Calibri"/>
      <family val="2"/>
    </font>
    <font>
      <sz val="11"/>
      <color rgb="FF000000"/>
      <name val="Calibri"/>
      <family val="2"/>
    </font>
    <font>
      <sz val="9"/>
      <color rgb="FF000000"/>
      <name val="Times New Roman"/>
      <family val="1"/>
    </font>
    <font>
      <sz val="10"/>
      <name val="Times New Roman"/>
      <family val="1"/>
    </font>
    <font>
      <sz val="19.5"/>
      <name val="Arial MT"/>
      <family val="2"/>
    </font>
    <font>
      <sz val="8"/>
      <name val="Arial MT"/>
      <family val="2"/>
    </font>
    <font>
      <sz val="10"/>
      <color indexed="8"/>
      <name val="Arial"/>
      <family val="2"/>
    </font>
    <font>
      <b/>
      <sz val="10"/>
      <color rgb="FF000000"/>
      <name val="Times New Roman"/>
      <family val="1"/>
    </font>
    <font>
      <sz val="8"/>
      <color rgb="FF000000"/>
      <name val="Times New Roman"/>
      <family val="1"/>
    </font>
    <font>
      <sz val="14"/>
      <color theme="1"/>
      <name val="Palatino Linotype"/>
      <family val="1"/>
    </font>
    <font>
      <b/>
      <sz val="11"/>
      <color theme="1"/>
      <name val="Calibri"/>
      <family val="2"/>
    </font>
    <font>
      <sz val="12"/>
      <color theme="1"/>
      <name val="Calibri"/>
      <family val="2"/>
    </font>
    <font>
      <sz val="11"/>
      <color rgb="FF000000"/>
      <name val="Calibri"/>
      <family val="2"/>
      <scheme val="minor"/>
    </font>
    <font>
      <b/>
      <sz val="10"/>
      <color rgb="FF000000"/>
      <name val="Arial"/>
      <family val="2"/>
    </font>
    <font>
      <sz val="10"/>
      <color rgb="FF000000"/>
      <name val="Arial"/>
      <family val="2"/>
    </font>
    <font>
      <b/>
      <sz val="10"/>
      <color indexed="8"/>
      <name val="Arial"/>
      <family val="2"/>
    </font>
    <font>
      <b/>
      <sz val="12"/>
      <color indexed="8"/>
      <name val="Arial"/>
      <family val="2"/>
    </font>
    <font>
      <b/>
      <sz val="11"/>
      <color indexed="8"/>
      <name val="Arial"/>
      <family val="2"/>
    </font>
    <font>
      <b/>
      <sz val="9"/>
      <color indexed="8"/>
      <name val="Arial"/>
      <family val="2"/>
    </font>
    <font>
      <sz val="9"/>
      <color indexed="8"/>
      <name val="Arial"/>
      <family val="2"/>
    </font>
    <font>
      <b/>
      <sz val="12"/>
      <color theme="1"/>
      <name val="Calibri"/>
      <family val="2"/>
      <scheme val="minor"/>
    </font>
    <font>
      <b/>
      <sz val="10"/>
      <color theme="1"/>
      <name val="Calibri"/>
      <family val="2"/>
      <scheme val="minor"/>
    </font>
    <font>
      <sz val="12"/>
      <name val="Calibri"/>
      <family val="2"/>
      <scheme val="minor"/>
    </font>
    <font>
      <b/>
      <sz val="12"/>
      <name val="Calibri"/>
      <family val="2"/>
      <scheme val="minor"/>
    </font>
    <font>
      <sz val="9"/>
      <color theme="1"/>
      <name val="Calibri"/>
      <family val="2"/>
      <scheme val="minor"/>
    </font>
    <font>
      <b/>
      <sz val="8"/>
      <color theme="1"/>
      <name val="Calibri"/>
      <family val="2"/>
      <scheme val="minor"/>
    </font>
    <font>
      <sz val="14"/>
      <color theme="1"/>
      <name val="Calibri"/>
      <family val="2"/>
      <scheme val="minor"/>
    </font>
    <font>
      <sz val="11"/>
      <color theme="1"/>
      <name val="Palatino Linotype"/>
      <family val="1"/>
    </font>
    <font>
      <b/>
      <sz val="11"/>
      <color theme="1"/>
      <name val="Palatino Linotype"/>
      <family val="1"/>
    </font>
    <font>
      <sz val="11"/>
      <color rgb="FF006100"/>
      <name val="Palatino Linotype"/>
      <family val="1"/>
    </font>
    <font>
      <sz val="10"/>
      <name val="Palatino Linotype"/>
      <family val="1"/>
    </font>
    <font>
      <sz val="10"/>
      <color theme="1"/>
      <name val="Palatino Linotype"/>
      <family val="1"/>
    </font>
    <font>
      <b/>
      <sz val="11"/>
      <name val="Arial"/>
      <family val="2"/>
    </font>
    <font>
      <sz val="16"/>
      <color theme="1"/>
      <name val="Palatino Linotype"/>
      <family val="1"/>
    </font>
    <font>
      <sz val="12"/>
      <color rgb="FF000000"/>
      <name val="Times New Roman"/>
      <family val="1"/>
    </font>
    <font>
      <b/>
      <sz val="7.5"/>
      <name val="Calibri"/>
      <family val="2"/>
    </font>
    <font>
      <b/>
      <sz val="9"/>
      <name val="Arial"/>
      <family val="2"/>
    </font>
    <font>
      <b/>
      <sz val="9"/>
      <color rgb="FF000000"/>
      <name val="Arial"/>
      <family val="2"/>
    </font>
    <font>
      <sz val="9"/>
      <name val="Times New Roman"/>
      <family val="1"/>
    </font>
    <font>
      <sz val="9"/>
      <color rgb="FF000000"/>
      <name val="Arial"/>
      <family val="2"/>
    </font>
    <font>
      <sz val="9"/>
      <name val="Arial"/>
      <family val="2"/>
    </font>
    <font>
      <b/>
      <sz val="9"/>
      <color rgb="FF000000"/>
      <name val="Times New Roman"/>
      <family val="1"/>
    </font>
    <font>
      <sz val="11"/>
      <color theme="1"/>
      <name val="Palatino Linotype"/>
      <family val="1"/>
    </font>
    <font>
      <b/>
      <sz val="11"/>
      <color theme="1"/>
      <name val="Palatino Linotype"/>
      <family val="1"/>
    </font>
    <font>
      <b/>
      <sz val="11"/>
      <color theme="0"/>
      <name val="Calibri"/>
      <family val="2"/>
      <scheme val="minor"/>
    </font>
    <font>
      <sz val="11"/>
      <name val="Palatino Linotype"/>
      <family val="1"/>
    </font>
    <font>
      <sz val="8"/>
      <color theme="1"/>
      <name val="Palatino Linotype"/>
      <family val="1"/>
    </font>
    <font>
      <sz val="8"/>
      <name val="Palatino Linotype"/>
      <family val="1"/>
    </font>
    <font>
      <b/>
      <sz val="11"/>
      <name val="Palatino Linotype"/>
      <family val="1"/>
    </font>
    <font>
      <sz val="9"/>
      <color theme="1"/>
      <name val="Arial"/>
      <family val="2"/>
    </font>
    <font>
      <b/>
      <sz val="9"/>
      <color theme="1"/>
      <name val="Arial"/>
      <family val="2"/>
    </font>
    <font>
      <b/>
      <sz val="14"/>
      <color theme="1"/>
      <name val="Calibri"/>
      <family val="2"/>
      <scheme val="minor"/>
    </font>
    <font>
      <b/>
      <sz val="16"/>
      <color theme="1"/>
      <name val="Calibri"/>
      <family val="2"/>
      <scheme val="minor"/>
    </font>
    <font>
      <b/>
      <sz val="18"/>
      <color theme="1"/>
      <name val="Calibri"/>
      <family val="2"/>
      <scheme val="minor"/>
    </font>
    <font>
      <sz val="11"/>
      <color theme="1"/>
      <name val="Calibri"/>
      <family val="2"/>
    </font>
    <font>
      <sz val="9"/>
      <color rgb="FF000000"/>
      <name val="Calibri"/>
      <family val="2"/>
    </font>
    <font>
      <sz val="6"/>
      <color rgb="FF000000"/>
      <name val="Calibri"/>
      <family val="2"/>
    </font>
    <font>
      <sz val="8"/>
      <color rgb="FF000000"/>
      <name val="Calibri"/>
      <family val="2"/>
    </font>
    <font>
      <sz val="10"/>
      <color rgb="FF000000"/>
      <name val="Calibri"/>
      <family val="2"/>
    </font>
    <font>
      <b/>
      <sz val="22"/>
      <color indexed="8"/>
      <name val="English111 Vivace BT"/>
    </font>
    <font>
      <b/>
      <sz val="20"/>
      <color theme="1"/>
      <name val="Calibri"/>
      <family val="2"/>
    </font>
    <font>
      <b/>
      <sz val="20"/>
      <name val="Calibri"/>
      <family val="2"/>
    </font>
    <font>
      <b/>
      <sz val="12"/>
      <name val="Calibri"/>
      <family val="2"/>
    </font>
    <font>
      <b/>
      <sz val="22"/>
      <color theme="1"/>
      <name val="Calibri"/>
      <family val="2"/>
      <scheme val="minor"/>
    </font>
    <font>
      <sz val="10"/>
      <color theme="1"/>
      <name val="Times New Roman"/>
      <family val="1"/>
    </font>
    <font>
      <b/>
      <sz val="19.5"/>
      <name val="Arial"/>
      <family val="2"/>
    </font>
    <font>
      <b/>
      <sz val="19.5"/>
      <name val="Times New Roman"/>
      <family val="1"/>
    </font>
    <font>
      <b/>
      <sz val="19.5"/>
      <name val="Arial MT"/>
      <family val="2"/>
    </font>
    <font>
      <b/>
      <sz val="16"/>
      <color theme="1"/>
      <name val="Palatino Linotype"/>
      <family val="1"/>
    </font>
    <font>
      <b/>
      <sz val="14"/>
      <color rgb="FF000000"/>
      <name val="Palatino Linotype"/>
      <family val="1"/>
    </font>
    <font>
      <b/>
      <sz val="11"/>
      <color theme="0"/>
      <name val="Calibri"/>
      <family val="2"/>
    </font>
    <font>
      <sz val="11"/>
      <color theme="0"/>
      <name val="Calibri"/>
      <family val="2"/>
    </font>
    <font>
      <sz val="6"/>
      <name val="Calibri"/>
      <family val="2"/>
    </font>
    <font>
      <sz val="6"/>
      <color theme="1"/>
      <name val="Calibri"/>
      <family val="2"/>
    </font>
    <font>
      <b/>
      <sz val="10"/>
      <color theme="0"/>
      <name val="Arial"/>
      <family val="2"/>
    </font>
    <font>
      <sz val="10"/>
      <color rgb="FF000000"/>
      <name val="Calibri"/>
      <family val="2"/>
      <scheme val="minor"/>
    </font>
    <font>
      <b/>
      <sz val="10"/>
      <color rgb="FF000000"/>
      <name val="Calibri"/>
      <family val="2"/>
      <scheme val="minor"/>
    </font>
    <font>
      <b/>
      <sz val="9"/>
      <color theme="0"/>
      <name val="Arial"/>
      <family val="2"/>
    </font>
    <font>
      <sz val="9"/>
      <color theme="0"/>
      <name val="Arial"/>
      <family val="2"/>
    </font>
    <font>
      <b/>
      <sz val="9"/>
      <color theme="0"/>
      <name val="Calibri"/>
      <family val="2"/>
    </font>
    <font>
      <b/>
      <sz val="11"/>
      <name val="Calibri"/>
      <family val="2"/>
      <scheme val="minor"/>
    </font>
    <font>
      <sz val="11"/>
      <name val="Calibri"/>
      <family val="2"/>
      <scheme val="minor"/>
    </font>
    <font>
      <sz val="7"/>
      <color rgb="FF595959"/>
      <name val="Calibri"/>
      <family val="2"/>
    </font>
    <font>
      <sz val="11"/>
      <name val="Palatino Linotype"/>
      <family val="1"/>
    </font>
    <font>
      <sz val="12"/>
      <color theme="1"/>
      <name val="Calibri"/>
      <family val="2"/>
      <scheme val="minor"/>
    </font>
    <font>
      <b/>
      <vertAlign val="superscript"/>
      <sz val="14"/>
      <name val="Cambria"/>
      <family val="1"/>
    </font>
    <font>
      <b/>
      <sz val="11"/>
      <color theme="1"/>
      <name val="Arial"/>
      <family val="2"/>
    </font>
    <font>
      <b/>
      <sz val="11"/>
      <color rgb="FF000000"/>
      <name val="Arial"/>
      <family val="2"/>
    </font>
    <font>
      <b/>
      <sz val="12"/>
      <color theme="1"/>
      <name val="Calibri"/>
      <family val="2"/>
    </font>
    <font>
      <b/>
      <sz val="10"/>
      <name val="Arial"/>
      <family val="2"/>
    </font>
    <font>
      <b/>
      <sz val="11"/>
      <name val="Times New Roman"/>
      <family val="1"/>
    </font>
    <font>
      <b/>
      <sz val="10"/>
      <color theme="0"/>
      <name val="Times New Roman"/>
      <family val="1"/>
    </font>
    <font>
      <b/>
      <sz val="9.5"/>
      <name val="Times New Roman"/>
      <family val="1"/>
    </font>
    <font>
      <sz val="11"/>
      <color rgb="FF000000"/>
      <name val="Times New Roman"/>
      <family val="1"/>
    </font>
    <font>
      <b/>
      <sz val="8"/>
      <name val="Arial"/>
      <family val="2"/>
    </font>
    <font>
      <sz val="8"/>
      <name val="Times New Roman"/>
      <family val="2"/>
    </font>
    <font>
      <sz val="7.5"/>
      <name val="Times New Roman"/>
      <family val="1"/>
    </font>
    <font>
      <b/>
      <sz val="10"/>
      <name val="Calibri"/>
      <family val="2"/>
      <scheme val="minor"/>
    </font>
    <font>
      <sz val="10"/>
      <name val="Calibri"/>
      <family val="2"/>
      <scheme val="minor"/>
    </font>
    <font>
      <b/>
      <sz val="10"/>
      <color theme="1"/>
      <name val="Times New Roman"/>
      <family val="1"/>
    </font>
    <font>
      <sz val="11"/>
      <name val="Palatino Linotype"/>
      <family val="1"/>
    </font>
    <font>
      <sz val="11"/>
      <color theme="1"/>
      <name val="Palatino Linotype"/>
      <family val="1"/>
    </font>
    <font>
      <b/>
      <sz val="11"/>
      <color theme="1"/>
      <name val="Palatino Linotype"/>
      <family val="1"/>
    </font>
    <font>
      <sz val="10"/>
      <color theme="0" tint="-0.34998626667073579"/>
      <name val="Times New Roman"/>
      <family val="1"/>
    </font>
    <font>
      <vertAlign val="superscript"/>
      <sz val="11"/>
      <name val="Arial MT"/>
      <family val="2"/>
    </font>
  </fonts>
  <fills count="16">
    <fill>
      <patternFill patternType="none"/>
    </fill>
    <fill>
      <patternFill patternType="gray125"/>
    </fill>
    <fill>
      <patternFill patternType="solid">
        <fgColor rgb="FFC0C0C0"/>
      </patternFill>
    </fill>
    <fill>
      <patternFill patternType="solid">
        <fgColor rgb="FF808080"/>
      </patternFill>
    </fill>
    <fill>
      <patternFill patternType="solid">
        <fgColor rgb="FFC6EFCE"/>
      </patternFill>
    </fill>
    <fill>
      <patternFill patternType="solid">
        <fgColor theme="9"/>
      </patternFill>
    </fill>
    <fill>
      <patternFill patternType="solid">
        <fgColor theme="0"/>
        <bgColor theme="0"/>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1E497C"/>
        <bgColor indexed="64"/>
      </patternFill>
    </fill>
  </fills>
  <borders count="8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medium">
        <color indexed="64"/>
      </top>
      <bottom style="medium">
        <color indexed="64"/>
      </bottom>
      <diagonal/>
    </border>
    <border>
      <left style="medium">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diagonal/>
    </border>
    <border>
      <left/>
      <right/>
      <top style="thin">
        <color rgb="FF000000"/>
      </top>
      <bottom/>
      <diagonal/>
    </border>
    <border>
      <left/>
      <right/>
      <top style="thin">
        <color indexed="64"/>
      </top>
      <bottom style="thin">
        <color theme="0"/>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rgb="FF000000"/>
      </left>
      <right style="thin">
        <color rgb="FF000000"/>
      </right>
      <top/>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indexed="64"/>
      </left>
      <right/>
      <top/>
      <bottom style="medium">
        <color indexed="64"/>
      </bottom>
      <diagonal/>
    </border>
  </borders>
  <cellStyleXfs count="24">
    <xf numFmtId="0" fontId="0" fillId="0" borderId="0"/>
    <xf numFmtId="43" fontId="25" fillId="0" borderId="0" applyFont="0" applyFill="0" applyBorder="0" applyAlignment="0" applyProtection="0"/>
    <xf numFmtId="9" fontId="25" fillId="0" borderId="0" applyFont="0" applyFill="0" applyBorder="0" applyAlignment="0" applyProtection="0"/>
    <xf numFmtId="0" fontId="26" fillId="4" borderId="0" applyNumberFormat="0" applyBorder="0" applyAlignment="0" applyProtection="0"/>
    <xf numFmtId="0" fontId="28" fillId="5" borderId="0" applyNumberFormat="0" applyBorder="0" applyAlignment="0" applyProtection="0"/>
    <xf numFmtId="0" fontId="29" fillId="0" borderId="0"/>
    <xf numFmtId="0" fontId="25" fillId="0" borderId="0"/>
    <xf numFmtId="0" fontId="25" fillId="0" borderId="0"/>
    <xf numFmtId="0" fontId="25" fillId="0" borderId="0"/>
    <xf numFmtId="0" fontId="48" fillId="0" borderId="0">
      <alignment vertical="top"/>
    </xf>
    <xf numFmtId="43" fontId="25" fillId="0" borderId="0" applyFont="0" applyFill="0" applyBorder="0" applyAlignment="0" applyProtection="0"/>
    <xf numFmtId="43" fontId="29" fillId="0" borderId="0" applyFont="0" applyFill="0" applyBorder="0" applyAlignment="0" applyProtection="0"/>
    <xf numFmtId="0" fontId="13" fillId="0" borderId="0"/>
    <xf numFmtId="43" fontId="13" fillId="0" borderId="0" applyFont="0" applyFill="0" applyBorder="0" applyAlignment="0" applyProtection="0"/>
    <xf numFmtId="0" fontId="29" fillId="0" borderId="0"/>
    <xf numFmtId="0" fontId="13" fillId="0" borderId="0"/>
    <xf numFmtId="167" fontId="13" fillId="0" borderId="0" applyFont="0" applyFill="0" applyBorder="0" applyAlignment="0" applyProtection="0"/>
    <xf numFmtId="43" fontId="29" fillId="0" borderId="0" applyFont="0" applyFill="0" applyBorder="0" applyAlignment="0" applyProtection="0"/>
    <xf numFmtId="0" fontId="29" fillId="0" borderId="0"/>
    <xf numFmtId="9" fontId="13" fillId="0" borderId="0" applyFont="0" applyFill="0" applyBorder="0" applyAlignment="0" applyProtection="0"/>
    <xf numFmtId="0" fontId="12" fillId="0" borderId="0"/>
    <xf numFmtId="0" fontId="11" fillId="0" borderId="0"/>
    <xf numFmtId="0" fontId="96" fillId="0" borderId="0"/>
    <xf numFmtId="0" fontId="6" fillId="0" borderId="0"/>
  </cellStyleXfs>
  <cellXfs count="671">
    <xf numFmtId="0" fontId="0" fillId="0" borderId="0" xfId="0" applyAlignment="1">
      <alignment horizontal="left" vertical="top"/>
    </xf>
    <xf numFmtId="0" fontId="29" fillId="0" borderId="0" xfId="5"/>
    <xf numFmtId="0" fontId="29" fillId="0" borderId="0" xfId="5" applyAlignment="1">
      <alignment horizontal="justify" vertical="justify"/>
    </xf>
    <xf numFmtId="166" fontId="29" fillId="0" borderId="0" xfId="5" applyNumberFormat="1"/>
    <xf numFmtId="0" fontId="29" fillId="0" borderId="7" xfId="5" applyBorder="1"/>
    <xf numFmtId="0" fontId="29" fillId="0" borderId="6" xfId="5" applyBorder="1" applyAlignment="1">
      <alignment horizontal="center"/>
    </xf>
    <xf numFmtId="0" fontId="29" fillId="0" borderId="6" xfId="5" applyBorder="1"/>
    <xf numFmtId="3" fontId="29" fillId="0" borderId="6" xfId="5" applyNumberFormat="1" applyBorder="1" applyAlignment="1">
      <alignment horizontal="center"/>
    </xf>
    <xf numFmtId="0" fontId="25" fillId="0" borderId="0" xfId="6" applyAlignment="1">
      <alignment horizontal="left" vertical="top"/>
    </xf>
    <xf numFmtId="0" fontId="25" fillId="0" borderId="0" xfId="6" applyAlignment="1">
      <alignment horizontal="left" vertical="top" wrapText="1" indent="38"/>
    </xf>
    <xf numFmtId="0" fontId="25" fillId="0" borderId="0" xfId="8" applyAlignment="1">
      <alignment horizontal="left" vertical="top"/>
    </xf>
    <xf numFmtId="0" fontId="45" fillId="0" borderId="0" xfId="7" applyFont="1" applyAlignment="1">
      <alignment vertical="center" wrapText="1"/>
    </xf>
    <xf numFmtId="0" fontId="25" fillId="0" borderId="0" xfId="0" applyFont="1" applyAlignment="1">
      <alignment horizontal="left" vertical="top"/>
    </xf>
    <xf numFmtId="10" fontId="0" fillId="0" borderId="0" xfId="2" applyNumberFormat="1" applyFont="1" applyFill="1" applyBorder="1" applyAlignment="1">
      <alignment horizontal="left" vertical="top"/>
    </xf>
    <xf numFmtId="0" fontId="48" fillId="0" borderId="0" xfId="9">
      <alignment vertical="top"/>
    </xf>
    <xf numFmtId="0" fontId="13" fillId="0" borderId="0" xfId="12"/>
    <xf numFmtId="0" fontId="67" fillId="0" borderId="0" xfId="12" applyFont="1"/>
    <xf numFmtId="0" fontId="27" fillId="7" borderId="0" xfId="12" applyFont="1" applyFill="1" applyAlignment="1">
      <alignment wrapText="1"/>
    </xf>
    <xf numFmtId="0" fontId="62" fillId="7" borderId="0" xfId="12" applyFont="1" applyFill="1"/>
    <xf numFmtId="0" fontId="62" fillId="7" borderId="0" xfId="12" applyFont="1" applyFill="1" applyAlignment="1">
      <alignment wrapText="1"/>
    </xf>
    <xf numFmtId="0" fontId="62" fillId="7" borderId="0" xfId="12" applyFont="1" applyFill="1" applyAlignment="1">
      <alignment horizontal="center" wrapText="1"/>
    </xf>
    <xf numFmtId="0" fontId="13" fillId="0" borderId="0" xfId="15"/>
    <xf numFmtId="0" fontId="68" fillId="0" borderId="0" xfId="15" applyFont="1"/>
    <xf numFmtId="0" fontId="13" fillId="0" borderId="0" xfId="15" applyAlignment="1">
      <alignment horizontal="center"/>
    </xf>
    <xf numFmtId="43" fontId="13" fillId="0" borderId="0" xfId="17" applyFont="1" applyBorder="1"/>
    <xf numFmtId="0" fontId="13" fillId="0" borderId="0" xfId="15" applyAlignment="1">
      <alignment wrapText="1"/>
    </xf>
    <xf numFmtId="0" fontId="69" fillId="0" borderId="0" xfId="12" applyFont="1" applyAlignment="1">
      <alignment horizontal="center"/>
    </xf>
    <xf numFmtId="10" fontId="69" fillId="0" borderId="0" xfId="12" applyNumberFormat="1" applyFont="1" applyAlignment="1">
      <alignment horizontal="center"/>
    </xf>
    <xf numFmtId="0" fontId="28" fillId="5" borderId="0" xfId="4" applyAlignment="1">
      <alignment horizontal="center"/>
    </xf>
    <xf numFmtId="10" fontId="28" fillId="5" borderId="0" xfId="4" applyNumberFormat="1" applyAlignment="1">
      <alignment horizontal="center"/>
    </xf>
    <xf numFmtId="0" fontId="69" fillId="0" borderId="0" xfId="12" applyFont="1"/>
    <xf numFmtId="0" fontId="13" fillId="0" borderId="0" xfId="12" applyAlignment="1">
      <alignment horizontal="left"/>
    </xf>
    <xf numFmtId="0" fontId="13" fillId="0" borderId="0" xfId="12" applyAlignment="1">
      <alignment horizontal="center"/>
    </xf>
    <xf numFmtId="9" fontId="70" fillId="0" borderId="0" xfId="19" applyFont="1" applyAlignment="1">
      <alignment horizontal="center"/>
    </xf>
    <xf numFmtId="9" fontId="70" fillId="0" borderId="0" xfId="3" applyNumberFormat="1" applyFont="1" applyFill="1" applyAlignment="1">
      <alignment horizontal="center"/>
    </xf>
    <xf numFmtId="0" fontId="28" fillId="5" borderId="0" xfId="12" applyFont="1" applyFill="1" applyAlignment="1">
      <alignment horizontal="center"/>
    </xf>
    <xf numFmtId="9" fontId="28" fillId="5" borderId="0" xfId="12" applyNumberFormat="1" applyFont="1" applyFill="1" applyAlignment="1">
      <alignment horizontal="center"/>
    </xf>
    <xf numFmtId="0" fontId="71" fillId="0" borderId="0" xfId="3" applyFont="1" applyFill="1" applyAlignment="1">
      <alignment horizontal="center"/>
    </xf>
    <xf numFmtId="10" fontId="71" fillId="0" borderId="0" xfId="3" applyNumberFormat="1" applyFont="1" applyFill="1" applyAlignment="1">
      <alignment horizontal="center"/>
    </xf>
    <xf numFmtId="0" fontId="69" fillId="0" borderId="47" xfId="12" applyFont="1" applyBorder="1" applyAlignment="1">
      <alignment horizontal="center"/>
    </xf>
    <xf numFmtId="0" fontId="71" fillId="0" borderId="0" xfId="3" applyFont="1" applyFill="1" applyBorder="1" applyAlignment="1">
      <alignment horizontal="center"/>
    </xf>
    <xf numFmtId="10" fontId="71" fillId="0" borderId="0" xfId="3" applyNumberFormat="1" applyFont="1" applyFill="1" applyBorder="1" applyAlignment="1">
      <alignment horizontal="center"/>
    </xf>
    <xf numFmtId="0" fontId="73" fillId="0" borderId="0" xfId="12" applyFont="1" applyAlignment="1">
      <alignment horizontal="center" vertical="center"/>
    </xf>
    <xf numFmtId="0" fontId="69" fillId="0" borderId="0" xfId="12" applyFont="1" applyAlignment="1">
      <alignment horizontal="center" vertical="center"/>
    </xf>
    <xf numFmtId="0" fontId="69" fillId="0" borderId="0" xfId="12" applyFont="1" applyAlignment="1">
      <alignment horizontal="center" vertical="center" wrapText="1"/>
    </xf>
    <xf numFmtId="0" fontId="60" fillId="0" borderId="0" xfId="9" applyFont="1" applyAlignment="1">
      <alignment horizontal="center" vertical="top" wrapText="1"/>
    </xf>
    <xf numFmtId="0" fontId="60" fillId="0" borderId="0" xfId="9" applyFont="1" applyAlignment="1">
      <alignment horizontal="left" vertical="top" wrapText="1" readingOrder="1"/>
    </xf>
    <xf numFmtId="0" fontId="59" fillId="0" borderId="0" xfId="9" applyFont="1" applyAlignment="1">
      <alignment horizontal="center" vertical="top" wrapText="1" readingOrder="1"/>
    </xf>
    <xf numFmtId="0" fontId="60" fillId="0" borderId="0" xfId="9" applyFont="1" applyAlignment="1">
      <alignment horizontal="left" vertical="top" wrapText="1"/>
    </xf>
    <xf numFmtId="0" fontId="12" fillId="0" borderId="0" xfId="20" applyAlignment="1">
      <alignment horizontal="center" vertical="center"/>
    </xf>
    <xf numFmtId="0" fontId="25" fillId="0" borderId="0" xfId="6" applyAlignment="1">
      <alignment vertical="top" wrapText="1"/>
    </xf>
    <xf numFmtId="0" fontId="44" fillId="0" borderId="0" xfId="7" applyFont="1" applyAlignment="1">
      <alignment vertical="top"/>
    </xf>
    <xf numFmtId="0" fontId="14" fillId="0" borderId="48" xfId="6" applyFont="1" applyBorder="1" applyAlignment="1">
      <alignment vertical="top" wrapText="1"/>
    </xf>
    <xf numFmtId="0" fontId="61" fillId="0" borderId="0" xfId="9" applyFont="1" applyAlignment="1">
      <alignment vertical="top" wrapText="1" readingOrder="1"/>
    </xf>
    <xf numFmtId="0" fontId="48" fillId="0" borderId="0" xfId="9" applyAlignment="1">
      <alignment vertical="top" wrapText="1"/>
    </xf>
    <xf numFmtId="0" fontId="48" fillId="0" borderId="0" xfId="9" applyAlignment="1">
      <alignment horizontal="center" vertical="top" wrapText="1"/>
    </xf>
    <xf numFmtId="0" fontId="61" fillId="0" borderId="0" xfId="9" applyFont="1" applyAlignment="1">
      <alignment horizontal="center" vertical="top"/>
    </xf>
    <xf numFmtId="0" fontId="61" fillId="0" borderId="0" xfId="9" applyFont="1">
      <alignment vertical="top"/>
    </xf>
    <xf numFmtId="0" fontId="59" fillId="0" borderId="0" xfId="9" applyFont="1" applyAlignment="1">
      <alignment vertical="top" wrapText="1" readingOrder="1"/>
    </xf>
    <xf numFmtId="0" fontId="48" fillId="0" borderId="0" xfId="9" applyAlignment="1">
      <alignment horizontal="center" vertical="center" wrapText="1"/>
    </xf>
    <xf numFmtId="0" fontId="60" fillId="0" borderId="11" xfId="9" applyFont="1" applyBorder="1" applyAlignment="1">
      <alignment horizontal="center" vertical="center" wrapText="1" readingOrder="1"/>
    </xf>
    <xf numFmtId="0" fontId="60" fillId="0" borderId="11" xfId="9" applyFont="1" applyBorder="1" applyAlignment="1">
      <alignment horizontal="center" vertical="center" wrapText="1"/>
    </xf>
    <xf numFmtId="0" fontId="0" fillId="0" borderId="6" xfId="0" applyBorder="1" applyAlignment="1">
      <alignment horizontal="center" vertical="center"/>
    </xf>
    <xf numFmtId="0" fontId="25" fillId="0" borderId="1" xfId="8" applyBorder="1" applyAlignment="1">
      <alignment horizontal="left" vertical="center" wrapText="1"/>
    </xf>
    <xf numFmtId="0" fontId="16" fillId="0" borderId="2" xfId="8" applyFont="1" applyBorder="1" applyAlignment="1">
      <alignment horizontal="center" vertical="center" wrapText="1"/>
    </xf>
    <xf numFmtId="1" fontId="15" fillId="0" borderId="51" xfId="8" applyNumberFormat="1" applyFont="1" applyBorder="1" applyAlignment="1">
      <alignment horizontal="center" vertical="center" shrinkToFit="1"/>
    </xf>
    <xf numFmtId="0" fontId="78" fillId="2" borderId="2" xfId="8" applyFont="1" applyFill="1" applyBorder="1" applyAlignment="1">
      <alignment horizontal="center" vertical="center" wrapText="1"/>
    </xf>
    <xf numFmtId="0" fontId="78" fillId="2" borderId="50" xfId="8" applyFont="1" applyFill="1" applyBorder="1" applyAlignment="1">
      <alignment horizontal="center" vertical="center" wrapText="1"/>
    </xf>
    <xf numFmtId="0" fontId="25" fillId="0" borderId="0" xfId="8" applyAlignment="1">
      <alignment horizontal="left"/>
    </xf>
    <xf numFmtId="0" fontId="54" fillId="0" borderId="0" xfId="0" applyFont="1" applyAlignment="1">
      <alignment horizontal="center" vertical="center" wrapText="1"/>
    </xf>
    <xf numFmtId="0" fontId="0" fillId="0" borderId="6" xfId="0" applyBorder="1" applyAlignment="1">
      <alignment horizontal="center" vertical="top"/>
    </xf>
    <xf numFmtId="0" fontId="57" fillId="0" borderId="0" xfId="9" applyFont="1" applyAlignment="1">
      <alignment horizontal="center" vertical="top" wrapText="1" readingOrder="1"/>
    </xf>
    <xf numFmtId="0" fontId="76" fillId="0" borderId="0" xfId="0" applyFont="1" applyAlignment="1">
      <alignment horizontal="center" vertical="center"/>
    </xf>
    <xf numFmtId="0" fontId="0" fillId="0" borderId="0" xfId="0" applyAlignment="1">
      <alignment horizontal="center" vertical="top"/>
    </xf>
    <xf numFmtId="10" fontId="86" fillId="10" borderId="0" xfId="0" applyNumberFormat="1" applyFont="1" applyFill="1" applyAlignment="1">
      <alignment horizontal="center"/>
    </xf>
    <xf numFmtId="9" fontId="85" fillId="0" borderId="0" xfId="4" applyNumberFormat="1" applyFont="1" applyFill="1" applyAlignment="1">
      <alignment horizontal="center"/>
    </xf>
    <xf numFmtId="0" fontId="84" fillId="0" borderId="0" xfId="4" applyFont="1" applyFill="1" applyAlignment="1">
      <alignment horizontal="center"/>
    </xf>
    <xf numFmtId="0" fontId="87" fillId="0" borderId="0" xfId="4" applyFont="1" applyFill="1" applyAlignment="1">
      <alignment horizontal="center"/>
    </xf>
    <xf numFmtId="0" fontId="28" fillId="10" borderId="0" xfId="0" applyFont="1" applyFill="1" applyAlignment="1">
      <alignment horizontal="center"/>
    </xf>
    <xf numFmtId="9" fontId="28" fillId="10" borderId="0" xfId="0" applyNumberFormat="1" applyFont="1" applyFill="1" applyAlignment="1">
      <alignment horizontal="center"/>
    </xf>
    <xf numFmtId="0" fontId="88" fillId="0" borderId="0" xfId="12" applyFont="1" applyAlignment="1">
      <alignment horizontal="left"/>
    </xf>
    <xf numFmtId="0" fontId="87" fillId="0" borderId="0" xfId="3" applyFont="1" applyFill="1" applyAlignment="1">
      <alignment horizontal="left"/>
    </xf>
    <xf numFmtId="0" fontId="87" fillId="0" borderId="0" xfId="3" applyFont="1" applyFill="1" applyAlignment="1">
      <alignment horizontal="center"/>
    </xf>
    <xf numFmtId="9" fontId="70" fillId="0" borderId="0" xfId="12" applyNumberFormat="1" applyFont="1" applyAlignment="1">
      <alignment horizontal="center"/>
    </xf>
    <xf numFmtId="10" fontId="70" fillId="0" borderId="0" xfId="12" applyNumberFormat="1" applyFont="1" applyAlignment="1">
      <alignment horizontal="center"/>
    </xf>
    <xf numFmtId="10" fontId="70" fillId="0" borderId="47" xfId="12" applyNumberFormat="1" applyFont="1" applyBorder="1" applyAlignment="1">
      <alignment horizontal="center"/>
    </xf>
    <xf numFmtId="9" fontId="90" fillId="0" borderId="0" xfId="3" applyNumberFormat="1" applyFont="1" applyFill="1" applyAlignment="1">
      <alignment horizontal="center"/>
    </xf>
    <xf numFmtId="0" fontId="57" fillId="0" borderId="0" xfId="9" applyFont="1" applyAlignment="1">
      <alignment vertical="top" wrapText="1" readingOrder="1"/>
    </xf>
    <xf numFmtId="0" fontId="11" fillId="0" borderId="0" xfId="21"/>
    <xf numFmtId="0" fontId="60" fillId="0" borderId="0" xfId="9" applyFont="1" applyAlignment="1">
      <alignment vertical="top" wrapText="1"/>
    </xf>
    <xf numFmtId="0" fontId="11" fillId="0" borderId="0" xfId="21" applyAlignment="1">
      <alignment horizontal="center" vertical="center" wrapText="1"/>
    </xf>
    <xf numFmtId="0" fontId="61" fillId="0" borderId="14" xfId="9" applyFont="1" applyBorder="1" applyAlignment="1">
      <alignment horizontal="center" vertical="top"/>
    </xf>
    <xf numFmtId="0" fontId="61" fillId="0" borderId="14" xfId="9" applyFont="1" applyBorder="1">
      <alignment vertical="top"/>
    </xf>
    <xf numFmtId="0" fontId="48" fillId="0" borderId="0" xfId="9" applyAlignment="1"/>
    <xf numFmtId="3" fontId="61" fillId="0" borderId="0" xfId="9" applyNumberFormat="1" applyFont="1" applyAlignment="1">
      <alignment horizontal="center" vertical="center" wrapText="1"/>
    </xf>
    <xf numFmtId="0" fontId="61" fillId="0" borderId="0" xfId="9" applyFont="1" applyAlignment="1">
      <alignment vertical="center" wrapText="1"/>
    </xf>
    <xf numFmtId="0" fontId="61" fillId="0" borderId="0" xfId="9" applyFont="1" applyAlignment="1">
      <alignment horizontal="center" vertical="center" wrapText="1"/>
    </xf>
    <xf numFmtId="0" fontId="61" fillId="0" borderId="0" xfId="9" applyFont="1" applyAlignment="1">
      <alignment vertical="center" wrapText="1" readingOrder="1"/>
    </xf>
    <xf numFmtId="0" fontId="11" fillId="0" borderId="0" xfId="21" applyAlignment="1">
      <alignment vertical="center"/>
    </xf>
    <xf numFmtId="0" fontId="48" fillId="0" borderId="0" xfId="9" applyAlignment="1">
      <alignment vertical="center"/>
    </xf>
    <xf numFmtId="0" fontId="61" fillId="0" borderId="0" xfId="9" applyFont="1" applyAlignment="1">
      <alignment horizontal="center" vertical="center"/>
    </xf>
    <xf numFmtId="0" fontId="60" fillId="0" borderId="0" xfId="9" applyFont="1" applyAlignment="1">
      <alignment horizontal="center" vertical="center" wrapText="1" readingOrder="1"/>
    </xf>
    <xf numFmtId="0" fontId="60" fillId="0" borderId="0" xfId="9" applyFont="1" applyAlignment="1">
      <alignment horizontal="center" vertical="center"/>
    </xf>
    <xf numFmtId="0" fontId="81" fillId="0" borderId="0" xfId="21" applyFont="1" applyAlignment="1">
      <alignment vertical="top"/>
    </xf>
    <xf numFmtId="0" fontId="48" fillId="0" borderId="0" xfId="9" applyAlignment="1">
      <alignment horizontal="center" vertical="top"/>
    </xf>
    <xf numFmtId="0" fontId="57" fillId="0" borderId="0" xfId="9" applyFont="1" applyAlignment="1">
      <alignment horizontal="center" vertical="top"/>
    </xf>
    <xf numFmtId="3" fontId="61" fillId="0" borderId="0" xfId="9" applyNumberFormat="1" applyFont="1" applyAlignment="1">
      <alignment horizontal="center" vertical="center"/>
    </xf>
    <xf numFmtId="0" fontId="61" fillId="0" borderId="0" xfId="9" applyFont="1" applyAlignment="1">
      <alignment vertical="center"/>
    </xf>
    <xf numFmtId="0" fontId="96" fillId="0" borderId="0" xfId="22"/>
    <xf numFmtId="0" fontId="97" fillId="0" borderId="58" xfId="22" applyFont="1" applyBorder="1" applyAlignment="1">
      <alignment wrapText="1"/>
    </xf>
    <xf numFmtId="0" fontId="97" fillId="0" borderId="58" xfId="22" applyFont="1" applyBorder="1" applyAlignment="1">
      <alignment vertical="center"/>
    </xf>
    <xf numFmtId="0" fontId="98" fillId="0" borderId="3" xfId="22" applyFont="1" applyBorder="1" applyAlignment="1">
      <alignment wrapText="1"/>
    </xf>
    <xf numFmtId="3" fontId="97" fillId="0" borderId="3" xfId="22" applyNumberFormat="1" applyFont="1" applyBorder="1" applyAlignment="1">
      <alignment vertical="center"/>
    </xf>
    <xf numFmtId="2" fontId="96" fillId="0" borderId="0" xfId="22" applyNumberFormat="1"/>
    <xf numFmtId="0" fontId="96" fillId="0" borderId="0" xfId="22" applyAlignment="1">
      <alignment horizontal="center"/>
    </xf>
    <xf numFmtId="3" fontId="96" fillId="0" borderId="0" xfId="22" applyNumberFormat="1"/>
    <xf numFmtId="166" fontId="96" fillId="0" borderId="0" xfId="22" applyNumberFormat="1"/>
    <xf numFmtId="0" fontId="97" fillId="0" borderId="0" xfId="22" applyFont="1" applyAlignment="1">
      <alignment horizontal="center" vertical="top" wrapText="1"/>
    </xf>
    <xf numFmtId="0" fontId="43" fillId="0" borderId="0" xfId="22" applyFont="1" applyAlignment="1">
      <alignment vertical="top"/>
    </xf>
    <xf numFmtId="0" fontId="100" fillId="0" borderId="0" xfId="22" applyFont="1" applyAlignment="1">
      <alignment horizontal="center" vertical="top"/>
    </xf>
    <xf numFmtId="0" fontId="43" fillId="0" borderId="0" xfId="22" applyFont="1" applyAlignment="1">
      <alignment horizontal="right" vertical="top"/>
    </xf>
    <xf numFmtId="0" fontId="38" fillId="0" borderId="0" xfId="22" applyFont="1" applyAlignment="1">
      <alignment horizontal="justify" vertical="justify" wrapText="1"/>
    </xf>
    <xf numFmtId="0" fontId="38" fillId="0" borderId="0" xfId="22" applyFont="1" applyAlignment="1">
      <alignment horizontal="justify" vertical="justify"/>
    </xf>
    <xf numFmtId="3" fontId="97" fillId="0" borderId="14" xfId="22" applyNumberFormat="1" applyFont="1" applyBorder="1" applyAlignment="1">
      <alignment horizontal="center" vertical="center"/>
    </xf>
    <xf numFmtId="0" fontId="96" fillId="0" borderId="0" xfId="22" applyAlignment="1">
      <alignment vertical="center"/>
    </xf>
    <xf numFmtId="0" fontId="41" fillId="0" borderId="14" xfId="22" applyFont="1" applyBorder="1" applyAlignment="1">
      <alignment horizontal="center" vertical="top"/>
    </xf>
    <xf numFmtId="0" fontId="42" fillId="0" borderId="14" xfId="22" applyFont="1" applyBorder="1"/>
    <xf numFmtId="0" fontId="56" fillId="0" borderId="6" xfId="0" applyFont="1" applyBorder="1" applyAlignment="1">
      <alignment horizontal="center" vertical="center" wrapText="1"/>
    </xf>
    <xf numFmtId="0" fontId="25" fillId="0" borderId="6" xfId="0" applyFont="1" applyBorder="1" applyAlignment="1">
      <alignment horizontal="center" vertical="center" wrapText="1"/>
    </xf>
    <xf numFmtId="9" fontId="0" fillId="0" borderId="0" xfId="2" applyFont="1" applyFill="1" applyBorder="1" applyAlignment="1">
      <alignment horizontal="left" vertical="top"/>
    </xf>
    <xf numFmtId="10" fontId="25" fillId="0" borderId="0" xfId="2" applyNumberFormat="1" applyFont="1" applyFill="1" applyBorder="1" applyAlignment="1">
      <alignment horizontal="center" vertical="center"/>
    </xf>
    <xf numFmtId="10" fontId="106" fillId="0" borderId="0" xfId="2" applyNumberFormat="1" applyFont="1" applyAlignment="1">
      <alignment horizontal="center" vertical="center"/>
    </xf>
    <xf numFmtId="0" fontId="25" fillId="0" borderId="0" xfId="0" applyFont="1" applyAlignment="1">
      <alignment horizontal="center" vertical="center"/>
    </xf>
    <xf numFmtId="0" fontId="106" fillId="0" borderId="0" xfId="5" applyFont="1" applyAlignment="1">
      <alignment horizontal="center" vertical="center"/>
    </xf>
    <xf numFmtId="0" fontId="49" fillId="0" borderId="0" xfId="0" applyFont="1" applyAlignment="1">
      <alignment horizontal="center" vertical="center"/>
    </xf>
    <xf numFmtId="3" fontId="56" fillId="0" borderId="6" xfId="0" applyNumberFormat="1" applyFont="1" applyBorder="1" applyAlignment="1">
      <alignment horizontal="center" vertical="center" wrapText="1"/>
    </xf>
    <xf numFmtId="0" fontId="45" fillId="0" borderId="0" xfId="7" applyFont="1" applyAlignment="1">
      <alignment wrapText="1"/>
    </xf>
    <xf numFmtId="0" fontId="49" fillId="11" borderId="0" xfId="0" applyFont="1" applyFill="1" applyAlignment="1">
      <alignment horizontal="center" vertical="center" wrapText="1"/>
    </xf>
    <xf numFmtId="0" fontId="49" fillId="11" borderId="0" xfId="0" applyFont="1" applyFill="1" applyAlignment="1">
      <alignment horizontal="center" vertical="center"/>
    </xf>
    <xf numFmtId="3" fontId="25" fillId="0" borderId="0" xfId="0" applyNumberFormat="1" applyFont="1" applyAlignment="1">
      <alignment horizontal="center" vertical="center"/>
    </xf>
    <xf numFmtId="0" fontId="25" fillId="0" borderId="11" xfId="0" applyFont="1" applyBorder="1" applyAlignment="1">
      <alignment horizontal="center" vertical="center"/>
    </xf>
    <xf numFmtId="3" fontId="25" fillId="0" borderId="11" xfId="0" applyNumberFormat="1" applyFont="1" applyBorder="1" applyAlignment="1">
      <alignment horizontal="center" vertical="center"/>
    </xf>
    <xf numFmtId="0" fontId="45" fillId="0" borderId="0" xfId="6" applyFont="1" applyAlignment="1">
      <alignment vertical="center" wrapText="1"/>
    </xf>
    <xf numFmtId="0" fontId="25" fillId="0" borderId="0" xfId="6" applyAlignment="1">
      <alignment horizontal="left" vertical="center"/>
    </xf>
    <xf numFmtId="0" fontId="10" fillId="0" borderId="0" xfId="20" applyFont="1" applyAlignment="1">
      <alignment wrapText="1"/>
    </xf>
    <xf numFmtId="0" fontId="41" fillId="0" borderId="0" xfId="5" applyFont="1" applyAlignment="1">
      <alignment horizontal="center" vertical="center"/>
    </xf>
    <xf numFmtId="0" fontId="41" fillId="0" borderId="0" xfId="5" applyFont="1" applyAlignment="1">
      <alignment horizontal="center" vertical="center" wrapText="1"/>
    </xf>
    <xf numFmtId="0" fontId="41" fillId="0" borderId="11" xfId="5" applyFont="1" applyBorder="1" applyAlignment="1">
      <alignment horizontal="center" vertical="center" wrapText="1"/>
    </xf>
    <xf numFmtId="0" fontId="42" fillId="0" borderId="11" xfId="5" applyFont="1" applyBorder="1" applyAlignment="1">
      <alignment horizontal="center" vertical="center"/>
    </xf>
    <xf numFmtId="3" fontId="43" fillId="0" borderId="0" xfId="5" applyNumberFormat="1" applyFont="1" applyAlignment="1">
      <alignment horizontal="center" vertical="center"/>
    </xf>
    <xf numFmtId="3" fontId="41" fillId="0" borderId="0" xfId="5" applyNumberFormat="1" applyFont="1" applyAlignment="1">
      <alignment horizontal="center" vertical="center"/>
    </xf>
    <xf numFmtId="0" fontId="29" fillId="0" borderId="0" xfId="5" applyAlignment="1">
      <alignment vertical="center"/>
    </xf>
    <xf numFmtId="3" fontId="38" fillId="0" borderId="11" xfId="5" applyNumberFormat="1" applyFont="1" applyBorder="1" applyAlignment="1">
      <alignment horizontal="center" vertical="center"/>
    </xf>
    <xf numFmtId="3" fontId="42" fillId="0" borderId="11" xfId="5" applyNumberFormat="1" applyFont="1" applyBorder="1" applyAlignment="1">
      <alignment horizontal="center" vertical="center"/>
    </xf>
    <xf numFmtId="0" fontId="41" fillId="12" borderId="11" xfId="5" applyFont="1" applyFill="1" applyBorder="1" applyAlignment="1">
      <alignment horizontal="center" vertical="top"/>
    </xf>
    <xf numFmtId="3" fontId="116" fillId="15" borderId="6" xfId="1" applyNumberFormat="1" applyFont="1" applyFill="1" applyBorder="1" applyAlignment="1">
      <alignment horizontal="center" vertical="center"/>
    </xf>
    <xf numFmtId="0" fontId="116" fillId="15" borderId="6" xfId="0" applyFont="1" applyFill="1" applyBorder="1" applyAlignment="1">
      <alignment horizontal="center" vertical="center"/>
    </xf>
    <xf numFmtId="0" fontId="55" fillId="12" borderId="6" xfId="0" applyFont="1" applyFill="1" applyBorder="1" applyAlignment="1">
      <alignment horizontal="center" vertical="center" wrapText="1"/>
    </xf>
    <xf numFmtId="0" fontId="119" fillId="15" borderId="14" xfId="9" applyFont="1" applyFill="1" applyBorder="1" applyAlignment="1">
      <alignment horizontal="center" vertical="center" wrapText="1" readingOrder="1"/>
    </xf>
    <xf numFmtId="0" fontId="121" fillId="15" borderId="14" xfId="22" applyFont="1" applyFill="1" applyBorder="1" applyAlignment="1">
      <alignment horizontal="center" vertical="center" wrapText="1"/>
    </xf>
    <xf numFmtId="0" fontId="122" fillId="12" borderId="30" xfId="12" applyFont="1" applyFill="1" applyBorder="1" applyAlignment="1">
      <alignment horizontal="center" vertical="center" wrapText="1"/>
    </xf>
    <xf numFmtId="0" fontId="122" fillId="12" borderId="31" xfId="12" applyFont="1" applyFill="1" applyBorder="1" applyAlignment="1">
      <alignment horizontal="center" vertical="center" wrapText="1"/>
    </xf>
    <xf numFmtId="0" fontId="122" fillId="12" borderId="32" xfId="12" applyFont="1" applyFill="1" applyBorder="1" applyAlignment="1">
      <alignment horizontal="center" vertical="center" wrapText="1"/>
    </xf>
    <xf numFmtId="0" fontId="122" fillId="12" borderId="34" xfId="12" applyFont="1" applyFill="1" applyBorder="1" applyAlignment="1">
      <alignment horizontal="center" vertical="center"/>
    </xf>
    <xf numFmtId="0" fontId="122" fillId="12" borderId="35" xfId="12" applyFont="1" applyFill="1" applyBorder="1" applyAlignment="1">
      <alignment horizontal="center" vertical="center" wrapText="1"/>
    </xf>
    <xf numFmtId="0" fontId="122" fillId="12" borderId="36" xfId="12" applyFont="1" applyFill="1" applyBorder="1" applyAlignment="1">
      <alignment horizontal="center" vertical="center" wrapText="1"/>
    </xf>
    <xf numFmtId="0" fontId="86" fillId="15" borderId="39" xfId="12" applyFont="1" applyFill="1" applyBorder="1" applyAlignment="1">
      <alignment horizontal="center"/>
    </xf>
    <xf numFmtId="0" fontId="86" fillId="15" borderId="40" xfId="12" applyFont="1" applyFill="1" applyBorder="1" applyAlignment="1">
      <alignment horizontal="center"/>
    </xf>
    <xf numFmtId="0" fontId="86" fillId="15" borderId="41" xfId="12" applyFont="1" applyFill="1" applyBorder="1" applyAlignment="1">
      <alignment horizontal="center"/>
    </xf>
    <xf numFmtId="0" fontId="86" fillId="15" borderId="42" xfId="12" applyFont="1" applyFill="1" applyBorder="1" applyAlignment="1">
      <alignment horizontal="center"/>
    </xf>
    <xf numFmtId="0" fontId="86" fillId="15" borderId="43" xfId="12" applyFont="1" applyFill="1" applyBorder="1" applyAlignment="1">
      <alignment horizontal="center"/>
    </xf>
    <xf numFmtId="0" fontId="27" fillId="0" borderId="25" xfId="12" applyFont="1" applyBorder="1" applyAlignment="1">
      <alignment horizontal="center"/>
    </xf>
    <xf numFmtId="0" fontId="123" fillId="0" borderId="22" xfId="12" applyFont="1" applyBorder="1" applyAlignment="1">
      <alignment horizontal="center"/>
    </xf>
    <xf numFmtId="0" fontId="123" fillId="0" borderId="17" xfId="12" applyFont="1" applyBorder="1" applyAlignment="1">
      <alignment horizontal="center"/>
    </xf>
    <xf numFmtId="0" fontId="123" fillId="0" borderId="18" xfId="12" applyFont="1" applyBorder="1" applyAlignment="1">
      <alignment horizontal="center"/>
    </xf>
    <xf numFmtId="0" fontId="123" fillId="7" borderId="25" xfId="12" applyFont="1" applyFill="1" applyBorder="1" applyAlignment="1">
      <alignment horizontal="center"/>
    </xf>
    <xf numFmtId="0" fontId="123" fillId="7" borderId="6" xfId="12" applyFont="1" applyFill="1" applyBorder="1" applyAlignment="1">
      <alignment horizontal="center"/>
    </xf>
    <xf numFmtId="0" fontId="122" fillId="7" borderId="26" xfId="12" applyFont="1" applyFill="1" applyBorder="1" applyAlignment="1">
      <alignment horizontal="center"/>
    </xf>
    <xf numFmtId="0" fontId="8" fillId="7" borderId="24" xfId="12" applyFont="1" applyFill="1" applyBorder="1" applyAlignment="1">
      <alignment horizontal="center"/>
    </xf>
    <xf numFmtId="0" fontId="27" fillId="7" borderId="22" xfId="12" applyFont="1" applyFill="1" applyBorder="1" applyAlignment="1">
      <alignment horizontal="center"/>
    </xf>
    <xf numFmtId="0" fontId="27" fillId="7" borderId="6" xfId="12" applyFont="1" applyFill="1" applyBorder="1" applyAlignment="1">
      <alignment horizontal="center"/>
    </xf>
    <xf numFmtId="0" fontId="27" fillId="7" borderId="26" xfId="12" applyFont="1" applyFill="1" applyBorder="1" applyAlignment="1">
      <alignment horizontal="center"/>
    </xf>
    <xf numFmtId="0" fontId="123" fillId="0" borderId="10" xfId="12" applyFont="1" applyBorder="1" applyAlignment="1">
      <alignment horizontal="center"/>
    </xf>
    <xf numFmtId="0" fontId="123" fillId="0" borderId="6" xfId="12" applyFont="1" applyBorder="1" applyAlignment="1">
      <alignment horizontal="center"/>
    </xf>
    <xf numFmtId="0" fontId="123" fillId="0" borderId="9" xfId="12" applyFont="1" applyBorder="1" applyAlignment="1">
      <alignment horizontal="center"/>
    </xf>
    <xf numFmtId="0" fontId="27" fillId="7" borderId="10" xfId="12" applyFont="1" applyFill="1" applyBorder="1" applyAlignment="1">
      <alignment horizontal="center"/>
    </xf>
    <xf numFmtId="0" fontId="8" fillId="0" borderId="37" xfId="12" applyFont="1" applyBorder="1" applyAlignment="1">
      <alignment horizontal="center"/>
    </xf>
    <xf numFmtId="0" fontId="8" fillId="0" borderId="31" xfId="12" applyFont="1" applyBorder="1" applyAlignment="1">
      <alignment horizontal="center"/>
    </xf>
    <xf numFmtId="0" fontId="8" fillId="0" borderId="32" xfId="12" applyFont="1" applyBorder="1" applyAlignment="1">
      <alignment horizontal="center"/>
    </xf>
    <xf numFmtId="0" fontId="122" fillId="7" borderId="33" xfId="12" applyFont="1" applyFill="1" applyBorder="1" applyAlignment="1">
      <alignment horizontal="center"/>
    </xf>
    <xf numFmtId="0" fontId="123" fillId="7" borderId="29" xfId="12" applyFont="1" applyFill="1" applyBorder="1" applyAlignment="1">
      <alignment horizontal="center"/>
    </xf>
    <xf numFmtId="0" fontId="27" fillId="7" borderId="37" xfId="12" applyFont="1" applyFill="1" applyBorder="1" applyAlignment="1">
      <alignment horizontal="center"/>
    </xf>
    <xf numFmtId="0" fontId="27" fillId="7" borderId="31" xfId="12" applyFont="1" applyFill="1" applyBorder="1" applyAlignment="1">
      <alignment horizontal="center"/>
    </xf>
    <xf numFmtId="0" fontId="8" fillId="0" borderId="29" xfId="12" applyFont="1" applyBorder="1" applyAlignment="1">
      <alignment horizontal="center"/>
    </xf>
    <xf numFmtId="0" fontId="8" fillId="0" borderId="10" xfId="12" applyFont="1" applyBorder="1" applyAlignment="1">
      <alignment horizontal="center"/>
    </xf>
    <xf numFmtId="0" fontId="8" fillId="0" borderId="6" xfId="12" applyFont="1" applyBorder="1" applyAlignment="1">
      <alignment horizontal="center"/>
    </xf>
    <xf numFmtId="0" fontId="8" fillId="0" borderId="9" xfId="12" applyFont="1" applyBorder="1" applyAlignment="1">
      <alignment horizontal="center"/>
    </xf>
    <xf numFmtId="0" fontId="8" fillId="0" borderId="24" xfId="12" applyFont="1" applyBorder="1" applyAlignment="1">
      <alignment horizontal="center"/>
    </xf>
    <xf numFmtId="0" fontId="123" fillId="0" borderId="37" xfId="12" applyFont="1" applyBorder="1" applyAlignment="1">
      <alignment horizontal="center"/>
    </xf>
    <xf numFmtId="0" fontId="123" fillId="0" borderId="31" xfId="12" applyFont="1" applyBorder="1" applyAlignment="1">
      <alignment horizontal="center"/>
    </xf>
    <xf numFmtId="0" fontId="123" fillId="0" borderId="32" xfId="12" applyFont="1" applyBorder="1" applyAlignment="1">
      <alignment horizontal="center"/>
    </xf>
    <xf numFmtId="0" fontId="8" fillId="7" borderId="29" xfId="12" applyFont="1" applyFill="1" applyBorder="1" applyAlignment="1">
      <alignment horizontal="center"/>
    </xf>
    <xf numFmtId="0" fontId="8" fillId="0" borderId="34" xfId="12" applyFont="1" applyBorder="1" applyAlignment="1">
      <alignment horizontal="center"/>
    </xf>
    <xf numFmtId="0" fontId="8" fillId="0" borderId="35" xfId="12" applyFont="1" applyBorder="1" applyAlignment="1">
      <alignment horizontal="center"/>
    </xf>
    <xf numFmtId="0" fontId="8" fillId="0" borderId="38" xfId="12" applyFont="1" applyBorder="1" applyAlignment="1">
      <alignment horizontal="center"/>
    </xf>
    <xf numFmtId="0" fontId="124" fillId="0" borderId="0" xfId="0" applyFont="1" applyAlignment="1">
      <alignment horizontal="center" vertical="center" readingOrder="1"/>
    </xf>
    <xf numFmtId="0" fontId="13" fillId="0" borderId="0" xfId="15" applyAlignment="1">
      <alignment horizontal="center" vertical="center" wrapText="1"/>
    </xf>
    <xf numFmtId="0" fontId="125" fillId="0" borderId="0" xfId="3" applyNumberFormat="1" applyFont="1" applyFill="1" applyAlignment="1">
      <alignment horizontal="center"/>
    </xf>
    <xf numFmtId="0" fontId="126" fillId="0" borderId="0" xfId="15" applyFont="1"/>
    <xf numFmtId="0" fontId="76" fillId="0" borderId="0" xfId="0" applyFont="1" applyAlignment="1">
      <alignment horizontal="left" vertical="top"/>
    </xf>
    <xf numFmtId="0" fontId="62" fillId="9" borderId="6" xfId="15" applyFont="1" applyFill="1" applyBorder="1" applyAlignment="1">
      <alignment horizontal="center"/>
    </xf>
    <xf numFmtId="0" fontId="126" fillId="0" borderId="6" xfId="15" applyFont="1" applyBorder="1" applyAlignment="1">
      <alignment horizontal="center" vertical="center"/>
    </xf>
    <xf numFmtId="0" fontId="62" fillId="9" borderId="6" xfId="15" applyFont="1" applyFill="1" applyBorder="1"/>
    <xf numFmtId="0" fontId="126" fillId="0" borderId="46" xfId="15" applyFont="1" applyBorder="1" applyAlignment="1">
      <alignment vertical="top" wrapText="1"/>
    </xf>
    <xf numFmtId="0" fontId="126" fillId="0" borderId="0" xfId="15" applyFont="1" applyAlignment="1">
      <alignment vertical="top" wrapText="1"/>
    </xf>
    <xf numFmtId="0" fontId="126" fillId="0" borderId="6" xfId="15" applyFont="1" applyBorder="1"/>
    <xf numFmtId="0" fontId="62" fillId="9" borderId="6" xfId="15" applyFont="1" applyFill="1" applyBorder="1" applyAlignment="1">
      <alignment horizontal="center" vertical="center"/>
    </xf>
    <xf numFmtId="0" fontId="126" fillId="0" borderId="32" xfId="15" applyFont="1" applyBorder="1" applyAlignment="1">
      <alignment vertical="top"/>
    </xf>
    <xf numFmtId="0" fontId="126" fillId="0" borderId="0" xfId="15" applyFont="1" applyAlignment="1">
      <alignment horizontal="center"/>
    </xf>
    <xf numFmtId="0" fontId="126" fillId="0" borderId="6" xfId="15" applyFont="1" applyBorder="1" applyAlignment="1">
      <alignment horizontal="center"/>
    </xf>
    <xf numFmtId="0" fontId="62" fillId="0" borderId="6" xfId="12" applyFont="1" applyBorder="1"/>
    <xf numFmtId="0" fontId="64" fillId="7" borderId="6" xfId="12" applyFont="1" applyFill="1" applyBorder="1"/>
    <xf numFmtId="0" fontId="65" fillId="7" borderId="6" xfId="12" applyFont="1" applyFill="1" applyBorder="1"/>
    <xf numFmtId="0" fontId="67" fillId="8" borderId="6" xfId="12" applyFont="1" applyFill="1" applyBorder="1" applyAlignment="1">
      <alignment wrapText="1"/>
    </xf>
    <xf numFmtId="0" fontId="63" fillId="8" borderId="6" xfId="12" applyFont="1" applyFill="1" applyBorder="1" applyAlignment="1">
      <alignment wrapText="1"/>
    </xf>
    <xf numFmtId="0" fontId="13" fillId="0" borderId="6" xfId="12" applyBorder="1"/>
    <xf numFmtId="0" fontId="116" fillId="15" borderId="6" xfId="0" applyFont="1" applyFill="1" applyBorder="1" applyAlignment="1">
      <alignment horizontal="center" vertical="center" wrapText="1"/>
    </xf>
    <xf numFmtId="3" fontId="61" fillId="13" borderId="0" xfId="9" applyNumberFormat="1" applyFont="1" applyFill="1" applyAlignment="1">
      <alignment horizontal="center" vertical="center"/>
    </xf>
    <xf numFmtId="0" fontId="78" fillId="13" borderId="0" xfId="9" applyFont="1" applyFill="1" applyAlignment="1">
      <alignment vertical="center" wrapText="1" readingOrder="1"/>
    </xf>
    <xf numFmtId="0" fontId="60" fillId="13" borderId="0" xfId="9" applyFont="1" applyFill="1" applyAlignment="1">
      <alignment horizontal="center" vertical="center"/>
    </xf>
    <xf numFmtId="0" fontId="61" fillId="13" borderId="0" xfId="9" applyFont="1" applyFill="1" applyAlignment="1">
      <alignment horizontal="center" vertical="center"/>
    </xf>
    <xf numFmtId="0" fontId="61" fillId="13" borderId="0" xfId="9" applyFont="1" applyFill="1" applyAlignment="1">
      <alignment horizontal="center" vertical="center" wrapText="1"/>
    </xf>
    <xf numFmtId="3" fontId="60" fillId="13" borderId="0" xfId="9" applyNumberFormat="1" applyFont="1" applyFill="1" applyAlignment="1">
      <alignment horizontal="center" vertical="center"/>
    </xf>
    <xf numFmtId="3" fontId="61" fillId="12" borderId="0" xfId="9" applyNumberFormat="1" applyFont="1" applyFill="1" applyAlignment="1">
      <alignment horizontal="center" vertical="center"/>
    </xf>
    <xf numFmtId="0" fontId="78" fillId="12" borderId="0" xfId="9" applyFont="1" applyFill="1" applyAlignment="1">
      <alignment vertical="center" wrapText="1" readingOrder="1"/>
    </xf>
    <xf numFmtId="0" fontId="60" fillId="12" borderId="0" xfId="9" applyFont="1" applyFill="1" applyAlignment="1">
      <alignment horizontal="center" vertical="center"/>
    </xf>
    <xf numFmtId="0" fontId="61" fillId="12" borderId="0" xfId="9" applyFont="1" applyFill="1" applyAlignment="1">
      <alignment horizontal="center" vertical="center"/>
    </xf>
    <xf numFmtId="0" fontId="61" fillId="12" borderId="0" xfId="9" applyFont="1" applyFill="1" applyAlignment="1">
      <alignment horizontal="center" vertical="center" wrapText="1"/>
    </xf>
    <xf numFmtId="3" fontId="60" fillId="12" borderId="0" xfId="9" applyNumberFormat="1" applyFont="1" applyFill="1" applyAlignment="1">
      <alignment horizontal="center" vertical="center"/>
    </xf>
    <xf numFmtId="3" fontId="61" fillId="13" borderId="11" xfId="9" applyNumberFormat="1" applyFont="1" applyFill="1" applyBorder="1" applyAlignment="1">
      <alignment vertical="center"/>
    </xf>
    <xf numFmtId="0" fontId="78" fillId="13" borderId="11" xfId="9" applyFont="1" applyFill="1" applyBorder="1" applyAlignment="1">
      <alignment vertical="center" wrapText="1" readingOrder="1"/>
    </xf>
    <xf numFmtId="0" fontId="60" fillId="13" borderId="11" xfId="9" applyFont="1" applyFill="1" applyBorder="1" applyAlignment="1">
      <alignment horizontal="center" vertical="center"/>
    </xf>
    <xf numFmtId="0" fontId="61" fillId="13" borderId="11" xfId="9" applyFont="1" applyFill="1" applyBorder="1" applyAlignment="1">
      <alignment horizontal="center" vertical="center"/>
    </xf>
    <xf numFmtId="0" fontId="61" fillId="13" borderId="11" xfId="9" applyFont="1" applyFill="1" applyBorder="1" applyAlignment="1">
      <alignment horizontal="center" vertical="center" wrapText="1"/>
    </xf>
    <xf numFmtId="3" fontId="60" fillId="13" borderId="11" xfId="9" applyNumberFormat="1" applyFont="1" applyFill="1" applyBorder="1" applyAlignment="1">
      <alignment horizontal="center" vertical="center"/>
    </xf>
    <xf numFmtId="0" fontId="60" fillId="0" borderId="13" xfId="9" applyFont="1" applyBorder="1" applyAlignment="1">
      <alignment vertical="center" readingOrder="1"/>
    </xf>
    <xf numFmtId="0" fontId="48" fillId="0" borderId="13" xfId="9" applyBorder="1" applyAlignment="1">
      <alignment vertical="center" wrapText="1"/>
    </xf>
    <xf numFmtId="0" fontId="60" fillId="0" borderId="13" xfId="9" applyFont="1" applyBorder="1" applyAlignment="1">
      <alignment horizontal="center" vertical="center"/>
    </xf>
    <xf numFmtId="0" fontId="48" fillId="0" borderId="13" xfId="9" applyBorder="1" applyAlignment="1">
      <alignment vertical="center"/>
    </xf>
    <xf numFmtId="0" fontId="48" fillId="0" borderId="13" xfId="9" applyBorder="1" applyAlignment="1">
      <alignment horizontal="center" vertical="center" wrapText="1"/>
    </xf>
    <xf numFmtId="3" fontId="60" fillId="0" borderId="13" xfId="9" applyNumberFormat="1" applyFont="1" applyBorder="1" applyAlignment="1">
      <alignment horizontal="center" vertical="center"/>
    </xf>
    <xf numFmtId="0" fontId="48" fillId="0" borderId="0" xfId="9" applyAlignment="1">
      <alignment vertical="center" wrapText="1"/>
    </xf>
    <xf numFmtId="0" fontId="38" fillId="0" borderId="0" xfId="22" applyFont="1"/>
    <xf numFmtId="0" fontId="116" fillId="15" borderId="9" xfId="0" applyFont="1" applyFill="1" applyBorder="1" applyAlignment="1">
      <alignment vertical="center"/>
    </xf>
    <xf numFmtId="0" fontId="116" fillId="15" borderId="13" xfId="0" applyFont="1" applyFill="1" applyBorder="1" applyAlignment="1">
      <alignment vertical="center"/>
    </xf>
    <xf numFmtId="0" fontId="116" fillId="15" borderId="10" xfId="0" applyFont="1" applyFill="1" applyBorder="1" applyAlignment="1">
      <alignment vertical="center"/>
    </xf>
    <xf numFmtId="0" fontId="56" fillId="0" borderId="6" xfId="0" applyFont="1" applyBorder="1" applyAlignment="1">
      <alignment horizontal="center" vertical="center"/>
    </xf>
    <xf numFmtId="3" fontId="79" fillId="14" borderId="72" xfId="8" applyNumberFormat="1" applyFont="1" applyFill="1" applyBorder="1" applyAlignment="1">
      <alignment horizontal="center" vertical="center" shrinkToFit="1"/>
    </xf>
    <xf numFmtId="1" fontId="25" fillId="0" borderId="0" xfId="8" applyNumberFormat="1" applyAlignment="1">
      <alignment horizontal="left" vertical="top"/>
    </xf>
    <xf numFmtId="0" fontId="78" fillId="14" borderId="0" xfId="8" applyFont="1" applyFill="1" applyAlignment="1">
      <alignment vertical="center" wrapText="1"/>
    </xf>
    <xf numFmtId="3" fontId="61" fillId="12" borderId="0" xfId="9" applyNumberFormat="1" applyFont="1" applyFill="1" applyAlignment="1">
      <alignment horizontal="center" vertical="center" wrapText="1"/>
    </xf>
    <xf numFmtId="0" fontId="60" fillId="12" borderId="0" xfId="9" applyFont="1" applyFill="1" applyAlignment="1">
      <alignment horizontal="center" vertical="center" wrapText="1"/>
    </xf>
    <xf numFmtId="3" fontId="60" fillId="12" borderId="0" xfId="9" applyNumberFormat="1" applyFont="1" applyFill="1" applyAlignment="1">
      <alignment horizontal="center" vertical="center" wrapText="1"/>
    </xf>
    <xf numFmtId="3" fontId="92" fillId="12" borderId="0" xfId="21" applyNumberFormat="1" applyFont="1" applyFill="1" applyAlignment="1">
      <alignment horizontal="center" vertical="center"/>
    </xf>
    <xf numFmtId="0" fontId="61" fillId="0" borderId="0" xfId="9" applyFont="1" applyAlignment="1">
      <alignment horizontal="left" vertical="center" wrapText="1"/>
    </xf>
    <xf numFmtId="0" fontId="119" fillId="15" borderId="14" xfId="9" applyFont="1" applyFill="1" applyBorder="1" applyAlignment="1">
      <alignment vertical="center" wrapText="1" readingOrder="1"/>
    </xf>
    <xf numFmtId="3" fontId="119" fillId="15" borderId="14" xfId="9" applyNumberFormat="1" applyFont="1" applyFill="1" applyBorder="1" applyAlignment="1">
      <alignment horizontal="center" vertical="center" wrapText="1" readingOrder="1"/>
    </xf>
    <xf numFmtId="0" fontId="120" fillId="15" borderId="14" xfId="9" applyFont="1" applyFill="1" applyBorder="1" applyAlignment="1">
      <alignment horizontal="center" vertical="center"/>
    </xf>
    <xf numFmtId="3" fontId="119" fillId="15" borderId="14" xfId="21" applyNumberFormat="1" applyFont="1" applyFill="1" applyBorder="1" applyAlignment="1">
      <alignment horizontal="center" vertical="center"/>
    </xf>
    <xf numFmtId="0" fontId="69" fillId="0" borderId="0" xfId="12" applyFont="1" applyAlignment="1">
      <alignment horizontal="left"/>
    </xf>
    <xf numFmtId="9" fontId="70" fillId="0" borderId="0" xfId="2" applyFont="1" applyFill="1" applyAlignment="1">
      <alignment horizontal="center"/>
    </xf>
    <xf numFmtId="43" fontId="13" fillId="0" borderId="0" xfId="1" applyFont="1"/>
    <xf numFmtId="164" fontId="13" fillId="0" borderId="0" xfId="15" applyNumberFormat="1"/>
    <xf numFmtId="0" fontId="15" fillId="0" borderId="6" xfId="0" applyFont="1" applyBorder="1" applyAlignment="1">
      <alignment horizontal="center" vertical="center" wrapText="1"/>
    </xf>
    <xf numFmtId="1" fontId="25" fillId="0" borderId="0" xfId="6" applyNumberFormat="1" applyAlignment="1">
      <alignment horizontal="left" vertical="top"/>
    </xf>
    <xf numFmtId="0" fontId="38" fillId="0" borderId="61" xfId="22" applyFont="1" applyBorder="1"/>
    <xf numFmtId="0" fontId="14" fillId="0" borderId="0" xfId="8" applyFont="1" applyAlignment="1">
      <alignment horizontal="right" vertical="center" wrapText="1"/>
    </xf>
    <xf numFmtId="0" fontId="24" fillId="0" borderId="0" xfId="8" applyFont="1" applyAlignment="1">
      <alignment horizontal="center" vertical="center" wrapText="1"/>
    </xf>
    <xf numFmtId="0" fontId="9" fillId="0" borderId="52" xfId="15" applyFont="1" applyBorder="1" applyAlignment="1">
      <alignment vertical="center" wrapText="1"/>
    </xf>
    <xf numFmtId="0" fontId="13" fillId="0" borderId="52" xfId="15" applyBorder="1" applyAlignment="1">
      <alignment horizontal="center" vertical="center" wrapText="1"/>
    </xf>
    <xf numFmtId="0" fontId="13" fillId="0" borderId="52" xfId="15" applyBorder="1" applyAlignment="1">
      <alignment horizontal="center" vertical="center"/>
    </xf>
    <xf numFmtId="167" fontId="0" fillId="0" borderId="52" xfId="16" applyFont="1" applyBorder="1" applyAlignment="1">
      <alignment horizontal="right" vertical="center"/>
    </xf>
    <xf numFmtId="0" fontId="86" fillId="15" borderId="73" xfId="15" applyFont="1" applyFill="1" applyBorder="1" applyAlignment="1">
      <alignment horizontal="center" vertical="center" wrapText="1"/>
    </xf>
    <xf numFmtId="0" fontId="86" fillId="15" borderId="73" xfId="15" applyFont="1" applyFill="1" applyBorder="1" applyAlignment="1">
      <alignment horizontal="center" vertical="center"/>
    </xf>
    <xf numFmtId="0" fontId="86" fillId="15" borderId="73" xfId="15" applyFont="1" applyFill="1" applyBorder="1" applyAlignment="1">
      <alignment vertical="center"/>
    </xf>
    <xf numFmtId="167" fontId="86" fillId="15" borderId="73" xfId="15" applyNumberFormat="1" applyFont="1" applyFill="1" applyBorder="1" applyAlignment="1">
      <alignment horizontal="right" vertical="center"/>
    </xf>
    <xf numFmtId="0" fontId="136" fillId="0" borderId="0" xfId="6" applyFont="1" applyAlignment="1">
      <alignment horizontal="right" vertical="top" wrapText="1"/>
    </xf>
    <xf numFmtId="0" fontId="136" fillId="0" borderId="48" xfId="6" applyFont="1" applyBorder="1" applyAlignment="1">
      <alignment horizontal="right" vertical="top" wrapText="1"/>
    </xf>
    <xf numFmtId="0" fontId="50" fillId="0" borderId="0" xfId="6" applyFont="1" applyAlignment="1">
      <alignment vertical="top" wrapText="1"/>
    </xf>
    <xf numFmtId="0" fontId="137" fillId="0" borderId="0" xfId="6" applyFont="1" applyAlignment="1">
      <alignment vertical="top" wrapText="1"/>
    </xf>
    <xf numFmtId="14" fontId="136" fillId="0" borderId="0" xfId="6" applyNumberFormat="1" applyFont="1" applyAlignment="1">
      <alignment horizontal="left" vertical="top" wrapText="1"/>
    </xf>
    <xf numFmtId="0" fontId="27" fillId="0" borderId="0" xfId="23" applyFont="1" applyAlignment="1">
      <alignment horizontal="left" vertical="center" wrapText="1"/>
    </xf>
    <xf numFmtId="0" fontId="24" fillId="0" borderId="0" xfId="8" applyFont="1" applyAlignment="1">
      <alignment vertical="center" wrapText="1"/>
    </xf>
    <xf numFmtId="0" fontId="77" fillId="0" borderId="0" xfId="23" applyFont="1" applyAlignment="1">
      <alignment horizontal="left" vertical="center" wrapText="1"/>
    </xf>
    <xf numFmtId="0" fontId="6" fillId="0" borderId="0" xfId="23" applyAlignment="1">
      <alignment horizontal="center" vertical="center"/>
    </xf>
    <xf numFmtId="3" fontId="60" fillId="0" borderId="0" xfId="9" applyNumberFormat="1" applyFont="1" applyAlignment="1">
      <alignment horizontal="center" vertical="center" wrapText="1"/>
    </xf>
    <xf numFmtId="10" fontId="48" fillId="0" borderId="0" xfId="2" applyNumberFormat="1" applyFont="1" applyAlignment="1">
      <alignment horizontal="center" vertical="top"/>
    </xf>
    <xf numFmtId="0" fontId="7" fillId="0" borderId="0" xfId="12" applyFont="1"/>
    <xf numFmtId="167" fontId="25" fillId="0" borderId="52" xfId="16" applyFont="1" applyBorder="1" applyAlignment="1">
      <alignment horizontal="right" vertical="center"/>
    </xf>
    <xf numFmtId="0" fontId="69" fillId="0" borderId="0" xfId="4" applyFont="1" applyFill="1" applyAlignment="1">
      <alignment horizontal="left"/>
    </xf>
    <xf numFmtId="0" fontId="5" fillId="0" borderId="0" xfId="12" applyFont="1" applyAlignment="1">
      <alignment horizontal="left"/>
    </xf>
    <xf numFmtId="0" fontId="117" fillId="2" borderId="6" xfId="0" applyFont="1" applyFill="1" applyBorder="1" applyAlignment="1">
      <alignment horizontal="center" vertical="top" wrapText="1"/>
    </xf>
    <xf numFmtId="0" fontId="139" fillId="2" borderId="6" xfId="0" applyFont="1" applyFill="1" applyBorder="1" applyAlignment="1">
      <alignment horizontal="center" vertical="top" wrapText="1"/>
    </xf>
    <xf numFmtId="0" fontId="117" fillId="0" borderId="6" xfId="0" applyFont="1" applyBorder="1" applyAlignment="1">
      <alignment horizontal="center" vertical="center" wrapText="1"/>
    </xf>
    <xf numFmtId="0" fontId="139" fillId="0" borderId="6" xfId="0" applyFont="1" applyBorder="1" applyAlignment="1">
      <alignment horizontal="center" vertical="center" wrapText="1"/>
    </xf>
    <xf numFmtId="3" fontId="118" fillId="0" borderId="6" xfId="0" applyNumberFormat="1" applyFont="1" applyBorder="1" applyAlignment="1">
      <alignment horizontal="center" vertical="center" shrinkToFit="1"/>
    </xf>
    <xf numFmtId="0" fontId="117" fillId="0" borderId="6" xfId="0" applyFont="1" applyBorder="1" applyAlignment="1">
      <alignment horizontal="center" vertical="top" wrapText="1"/>
    </xf>
    <xf numFmtId="0" fontId="29" fillId="0" borderId="0" xfId="5" applyAlignment="1">
      <alignment horizontal="center"/>
    </xf>
    <xf numFmtId="0" fontId="12" fillId="0" borderId="0" xfId="20" applyAlignment="1">
      <alignment horizontal="left" vertical="center" wrapText="1"/>
    </xf>
    <xf numFmtId="0" fontId="17" fillId="3" borderId="48" xfId="0" applyFont="1" applyFill="1" applyBorder="1" applyAlignment="1">
      <alignment horizontal="center" vertical="center" wrapText="1"/>
    </xf>
    <xf numFmtId="0" fontId="49" fillId="12" borderId="6" xfId="0" applyFont="1" applyFill="1" applyBorder="1" applyAlignment="1">
      <alignment horizontal="center" vertical="center"/>
    </xf>
    <xf numFmtId="0" fontId="49" fillId="12" borderId="6" xfId="0" applyFont="1" applyFill="1" applyBorder="1" applyAlignment="1">
      <alignment horizontal="center" vertical="center" wrapText="1"/>
    </xf>
    <xf numFmtId="0" fontId="0" fillId="0" borderId="0" xfId="0" applyAlignment="1">
      <alignment horizontal="center" vertical="center"/>
    </xf>
    <xf numFmtId="0" fontId="25" fillId="0" borderId="6" xfId="0" applyFont="1" applyBorder="1" applyAlignment="1">
      <alignment horizontal="center" vertical="center"/>
    </xf>
    <xf numFmtId="3" fontId="49" fillId="12" borderId="6" xfId="0" applyNumberFormat="1" applyFont="1" applyFill="1" applyBorder="1" applyAlignment="1">
      <alignment horizontal="center" vertical="center"/>
    </xf>
    <xf numFmtId="0" fontId="49" fillId="0" borderId="0" xfId="7" applyFont="1" applyAlignment="1">
      <alignment horizontal="center" vertical="center" wrapText="1"/>
    </xf>
    <xf numFmtId="0" fontId="49" fillId="12" borderId="6" xfId="7" applyFont="1" applyFill="1" applyBorder="1" applyAlignment="1">
      <alignment horizontal="center" vertical="center" wrapText="1"/>
    </xf>
    <xf numFmtId="3" fontId="49" fillId="12" borderId="6" xfId="7" applyNumberFormat="1" applyFont="1" applyFill="1" applyBorder="1" applyAlignment="1">
      <alignment horizontal="center" vertical="center" wrapText="1"/>
    </xf>
    <xf numFmtId="0" fontId="50" fillId="0" borderId="0" xfId="7" applyFont="1" applyAlignment="1">
      <alignment vertical="center"/>
    </xf>
    <xf numFmtId="0" fontId="25" fillId="0" borderId="0" xfId="8" applyAlignment="1">
      <alignment horizontal="left" vertical="center"/>
    </xf>
    <xf numFmtId="0" fontId="0" fillId="0" borderId="0" xfId="0" applyAlignment="1">
      <alignment vertical="top"/>
    </xf>
    <xf numFmtId="9" fontId="69" fillId="0" borderId="47" xfId="12" applyNumberFormat="1" applyFont="1" applyBorder="1" applyAlignment="1">
      <alignment horizontal="center"/>
    </xf>
    <xf numFmtId="0" fontId="4" fillId="0" borderId="0" xfId="12" applyFont="1" applyAlignment="1">
      <alignment horizontal="left"/>
    </xf>
    <xf numFmtId="0" fontId="89" fillId="0" borderId="0" xfId="4" applyFont="1" applyFill="1" applyAlignment="1">
      <alignment horizontal="left" wrapText="1"/>
    </xf>
    <xf numFmtId="3" fontId="139" fillId="2" borderId="6" xfId="0" applyNumberFormat="1" applyFont="1" applyFill="1" applyBorder="1" applyAlignment="1">
      <alignment horizontal="center" vertical="top" wrapText="1"/>
    </xf>
    <xf numFmtId="3" fontId="117" fillId="2" borderId="6" xfId="0" applyNumberFormat="1" applyFont="1" applyFill="1" applyBorder="1" applyAlignment="1">
      <alignment horizontal="center" vertical="top" wrapText="1"/>
    </xf>
    <xf numFmtId="3" fontId="106" fillId="0" borderId="0" xfId="5" applyNumberFormat="1" applyFont="1" applyAlignment="1">
      <alignment horizontal="center" vertical="center"/>
    </xf>
    <xf numFmtId="0" fontId="3" fillId="0" borderId="0" xfId="12" applyFont="1" applyAlignment="1">
      <alignment horizontal="left"/>
    </xf>
    <xf numFmtId="0" fontId="25" fillId="0" borderId="0" xfId="7" applyAlignment="1">
      <alignment vertical="center" wrapText="1"/>
    </xf>
    <xf numFmtId="0" fontId="69" fillId="0" borderId="0" xfId="7" applyFont="1" applyAlignment="1">
      <alignment vertical="center"/>
    </xf>
    <xf numFmtId="0" fontId="135" fillId="0" borderId="0" xfId="8" applyFont="1" applyAlignment="1">
      <alignment horizontal="left" vertical="center"/>
    </xf>
    <xf numFmtId="0" fontId="70" fillId="0" borderId="0" xfId="7" applyFont="1" applyAlignment="1">
      <alignment vertical="center"/>
    </xf>
    <xf numFmtId="0" fontId="22" fillId="0" borderId="0" xfId="8" applyFont="1" applyAlignment="1">
      <alignment vertical="center" wrapText="1"/>
    </xf>
    <xf numFmtId="0" fontId="25" fillId="0" borderId="0" xfId="8" applyAlignment="1">
      <alignment vertical="center" wrapText="1"/>
    </xf>
    <xf numFmtId="0" fontId="6" fillId="0" borderId="0" xfId="23" applyAlignment="1">
      <alignment vertical="center"/>
    </xf>
    <xf numFmtId="0" fontId="6" fillId="0" borderId="0" xfId="23" applyAlignment="1">
      <alignment vertical="center" wrapText="1"/>
    </xf>
    <xf numFmtId="1" fontId="117" fillId="0" borderId="6" xfId="0" applyNumberFormat="1" applyFont="1" applyBorder="1" applyAlignment="1">
      <alignment horizontal="center" vertical="center" shrinkToFit="1"/>
    </xf>
    <xf numFmtId="0" fontId="140" fillId="0" borderId="6" xfId="0" applyFont="1" applyBorder="1" applyAlignment="1">
      <alignment horizontal="center" vertical="center" wrapText="1"/>
    </xf>
    <xf numFmtId="1" fontId="118" fillId="0" borderId="6" xfId="0" applyNumberFormat="1" applyFont="1" applyBorder="1" applyAlignment="1">
      <alignment horizontal="center" vertical="center" shrinkToFit="1"/>
    </xf>
    <xf numFmtId="1" fontId="117" fillId="0" borderId="1" xfId="0" applyNumberFormat="1" applyFont="1" applyBorder="1" applyAlignment="1">
      <alignment horizontal="center" vertical="center" shrinkToFit="1"/>
    </xf>
    <xf numFmtId="0" fontId="140" fillId="0" borderId="1" xfId="0" applyFont="1" applyBorder="1" applyAlignment="1">
      <alignment horizontal="center" vertical="center" wrapText="1"/>
    </xf>
    <xf numFmtId="1" fontId="118" fillId="0" borderId="1" xfId="0" applyNumberFormat="1" applyFont="1" applyBorder="1" applyAlignment="1">
      <alignment horizontal="center" vertical="center" shrinkToFit="1"/>
    </xf>
    <xf numFmtId="0" fontId="117" fillId="0" borderId="1" xfId="0" applyFont="1" applyBorder="1" applyAlignment="1">
      <alignment horizontal="center" vertical="center" wrapText="1"/>
    </xf>
    <xf numFmtId="1" fontId="140" fillId="0" borderId="6" xfId="0" applyNumberFormat="1" applyFont="1" applyBorder="1" applyAlignment="1">
      <alignment horizontal="center" vertical="center" wrapText="1"/>
    </xf>
    <xf numFmtId="1" fontId="117" fillId="0" borderId="6" xfId="0" applyNumberFormat="1" applyFont="1" applyBorder="1" applyAlignment="1">
      <alignment horizontal="center" vertical="center" wrapText="1"/>
    </xf>
    <xf numFmtId="1" fontId="117" fillId="0" borderId="6" xfId="0" applyNumberFormat="1" applyFont="1" applyBorder="1" applyAlignment="1">
      <alignment horizontal="center" vertical="top" shrinkToFit="1"/>
    </xf>
    <xf numFmtId="0" fontId="140" fillId="0" borderId="6" xfId="0" applyFont="1" applyBorder="1" applyAlignment="1">
      <alignment horizontal="center" vertical="top" wrapText="1"/>
    </xf>
    <xf numFmtId="1" fontId="118" fillId="0" borderId="6" xfId="0" applyNumberFormat="1" applyFont="1" applyBorder="1" applyAlignment="1">
      <alignment horizontal="center" vertical="top" shrinkToFit="1"/>
    </xf>
    <xf numFmtId="0" fontId="14" fillId="2" borderId="74" xfId="0" applyFont="1" applyFill="1" applyBorder="1" applyAlignment="1">
      <alignment horizontal="center" vertical="center" wrapText="1"/>
    </xf>
    <xf numFmtId="0" fontId="138" fillId="2" borderId="74" xfId="0" applyFont="1" applyFill="1" applyBorder="1" applyAlignment="1">
      <alignment horizontal="center" vertical="center" wrapText="1"/>
    </xf>
    <xf numFmtId="0" fontId="0" fillId="2" borderId="31" xfId="0" applyFill="1" applyBorder="1" applyAlignment="1">
      <alignment horizontal="center" vertical="center" wrapText="1"/>
    </xf>
    <xf numFmtId="0" fontId="0" fillId="2" borderId="75" xfId="0" applyFill="1" applyBorder="1" applyAlignment="1">
      <alignment horizontal="center" vertical="center" wrapText="1"/>
    </xf>
    <xf numFmtId="0" fontId="50" fillId="0" borderId="0" xfId="7" applyFont="1" applyAlignment="1">
      <alignment horizontal="left" vertical="top" wrapText="1"/>
    </xf>
    <xf numFmtId="0" fontId="50" fillId="0" borderId="0" xfId="7" applyFont="1" applyAlignment="1">
      <alignment vertical="top"/>
    </xf>
    <xf numFmtId="0" fontId="50" fillId="0" borderId="0" xfId="7" applyFont="1" applyAlignment="1">
      <alignment horizontal="center" vertical="top"/>
    </xf>
    <xf numFmtId="0" fontId="25" fillId="0" borderId="0" xfId="8" applyAlignment="1">
      <alignment horizontal="center" vertical="top"/>
    </xf>
    <xf numFmtId="0" fontId="61" fillId="0" borderId="0" xfId="9" applyFont="1" applyAlignment="1">
      <alignment horizontal="right" vertical="top" wrapText="1"/>
    </xf>
    <xf numFmtId="10" fontId="96" fillId="0" borderId="0" xfId="2" applyNumberFormat="1" applyFont="1"/>
    <xf numFmtId="0" fontId="142" fillId="0" borderId="0" xfId="3" applyFont="1" applyFill="1" applyAlignment="1">
      <alignment horizontal="left"/>
    </xf>
    <xf numFmtId="0" fontId="142" fillId="0" borderId="0" xfId="3" applyNumberFormat="1" applyFont="1" applyFill="1" applyAlignment="1">
      <alignment horizontal="center"/>
    </xf>
    <xf numFmtId="0" fontId="89" fillId="0" borderId="0" xfId="4" applyFont="1" applyFill="1" applyAlignment="1">
      <alignment horizontal="left"/>
    </xf>
    <xf numFmtId="0" fontId="87" fillId="0" borderId="0" xfId="4" applyNumberFormat="1" applyFont="1" applyFill="1" applyAlignment="1">
      <alignment horizontal="center"/>
    </xf>
    <xf numFmtId="9" fontId="90" fillId="0" borderId="0" xfId="4" applyNumberFormat="1" applyFont="1" applyFill="1" applyAlignment="1">
      <alignment horizontal="center"/>
    </xf>
    <xf numFmtId="0" fontId="143" fillId="0" borderId="0" xfId="12" applyFont="1" applyAlignment="1">
      <alignment horizontal="left"/>
    </xf>
    <xf numFmtId="0" fontId="143" fillId="0" borderId="0" xfId="12" applyFont="1" applyAlignment="1">
      <alignment horizontal="center"/>
    </xf>
    <xf numFmtId="9" fontId="144" fillId="0" borderId="0" xfId="2" applyFont="1" applyFill="1" applyAlignment="1">
      <alignment horizontal="center"/>
    </xf>
    <xf numFmtId="0" fontId="86" fillId="5" borderId="0" xfId="4" applyFont="1" applyAlignment="1">
      <alignment horizontal="center"/>
    </xf>
    <xf numFmtId="0" fontId="2" fillId="0" borderId="0" xfId="12" applyFont="1"/>
    <xf numFmtId="0" fontId="0" fillId="0" borderId="0" xfId="0" applyAlignment="1">
      <alignment horizontal="center" vertical="top" wrapText="1"/>
    </xf>
    <xf numFmtId="0" fontId="50" fillId="0" borderId="0" xfId="7" applyFont="1" applyAlignment="1">
      <alignment vertical="top" wrapText="1"/>
    </xf>
    <xf numFmtId="0" fontId="145" fillId="0" borderId="0" xfId="0" applyFont="1" applyAlignment="1">
      <alignment horizontal="left" vertical="top"/>
    </xf>
    <xf numFmtId="0" fontId="70" fillId="0" borderId="0" xfId="5" applyFont="1"/>
    <xf numFmtId="0" fontId="69" fillId="0" borderId="0" xfId="5" applyFont="1"/>
    <xf numFmtId="0" fontId="52" fillId="0" borderId="0" xfId="5" applyFont="1" applyAlignment="1">
      <alignment horizontal="center"/>
    </xf>
    <xf numFmtId="0" fontId="53" fillId="0" borderId="0" xfId="5" applyFont="1" applyAlignment="1">
      <alignment horizontal="justify" vertical="justify"/>
    </xf>
    <xf numFmtId="0" fontId="50" fillId="0" borderId="0" xfId="8" applyFont="1" applyAlignment="1">
      <alignment horizontal="left" vertical="top"/>
    </xf>
    <xf numFmtId="10" fontId="96" fillId="0" borderId="0" xfId="2" applyNumberFormat="1" applyFont="1" applyAlignment="1">
      <alignment vertical="center"/>
    </xf>
    <xf numFmtId="3" fontId="56" fillId="0" borderId="6" xfId="0" applyNumberFormat="1" applyFont="1" applyBorder="1" applyAlignment="1">
      <alignment horizontal="center" vertical="center"/>
    </xf>
    <xf numFmtId="0" fontId="0" fillId="0" borderId="1" xfId="0" applyBorder="1" applyAlignment="1">
      <alignment horizontal="left" vertical="center" wrapText="1"/>
    </xf>
    <xf numFmtId="3" fontId="17" fillId="3" borderId="5" xfId="0" applyNumberFormat="1" applyFont="1" applyFill="1" applyBorder="1" applyAlignment="1">
      <alignment horizontal="center" vertical="center" wrapText="1"/>
    </xf>
    <xf numFmtId="0" fontId="141" fillId="0" borderId="6" xfId="0" applyFont="1" applyBorder="1" applyAlignment="1">
      <alignment horizontal="center" vertical="center" wrapText="1"/>
    </xf>
    <xf numFmtId="0" fontId="0" fillId="0" borderId="6" xfId="0" applyBorder="1" applyAlignment="1">
      <alignment horizontal="center" vertical="center" wrapText="1"/>
    </xf>
    <xf numFmtId="0" fontId="141" fillId="0" borderId="6" xfId="0" applyFont="1" applyBorder="1" applyAlignment="1">
      <alignment horizontal="center" vertical="center"/>
    </xf>
    <xf numFmtId="0" fontId="146" fillId="0" borderId="0" xfId="8" applyFont="1" applyAlignment="1">
      <alignment vertical="center" wrapText="1"/>
    </xf>
    <xf numFmtId="1" fontId="15" fillId="0" borderId="77" xfId="8" applyNumberFormat="1" applyFont="1" applyBorder="1" applyAlignment="1">
      <alignment horizontal="center" vertical="center" shrinkToFit="1"/>
    </xf>
    <xf numFmtId="0" fontId="25" fillId="0" borderId="74" xfId="8" applyBorder="1" applyAlignment="1">
      <alignment horizontal="left" vertical="center" wrapText="1"/>
    </xf>
    <xf numFmtId="0" fontId="16" fillId="0" borderId="78" xfId="8" applyFont="1" applyBorder="1" applyAlignment="1">
      <alignment horizontal="center" vertical="center" wrapText="1"/>
    </xf>
    <xf numFmtId="1" fontId="15" fillId="0" borderId="6" xfId="8" applyNumberFormat="1" applyFont="1" applyBorder="1" applyAlignment="1">
      <alignment horizontal="center" vertical="center" shrinkToFit="1"/>
    </xf>
    <xf numFmtId="0" fontId="25" fillId="0" borderId="6" xfId="8" applyBorder="1" applyAlignment="1">
      <alignment horizontal="left" vertical="center" wrapText="1"/>
    </xf>
    <xf numFmtId="0" fontId="16" fillId="0" borderId="6" xfId="8" applyFont="1" applyBorder="1" applyAlignment="1">
      <alignment horizontal="center" vertical="center" wrapText="1"/>
    </xf>
    <xf numFmtId="3" fontId="0" fillId="0" borderId="0" xfId="0" applyNumberFormat="1" applyAlignment="1">
      <alignment vertical="top"/>
    </xf>
    <xf numFmtId="14" fontId="61" fillId="0" borderId="0" xfId="9" applyNumberFormat="1" applyFont="1" applyAlignment="1">
      <alignment horizontal="center" vertical="center"/>
    </xf>
    <xf numFmtId="0" fontId="87" fillId="0" borderId="0" xfId="3" applyNumberFormat="1" applyFont="1" applyFill="1" applyAlignment="1">
      <alignment horizontal="center"/>
    </xf>
    <xf numFmtId="0" fontId="0" fillId="0" borderId="0" xfId="0" applyAlignment="1">
      <alignment horizontal="left" vertical="top" wrapText="1"/>
    </xf>
    <xf numFmtId="0" fontId="25" fillId="0" borderId="0" xfId="0" applyFont="1" applyAlignment="1">
      <alignment horizontal="center" vertical="center" wrapText="1"/>
    </xf>
    <xf numFmtId="3" fontId="0" fillId="0" borderId="6" xfId="0" applyNumberFormat="1" applyBorder="1" applyAlignment="1">
      <alignment horizontal="center" vertical="center"/>
    </xf>
    <xf numFmtId="3" fontId="141" fillId="0" borderId="6" xfId="0" applyNumberFormat="1" applyFont="1" applyBorder="1" applyAlignment="1">
      <alignment horizontal="center" vertical="center" wrapText="1"/>
    </xf>
    <xf numFmtId="3" fontId="141" fillId="0" borderId="6" xfId="0" applyNumberFormat="1" applyFont="1" applyBorder="1" applyAlignment="1">
      <alignment horizontal="center" vertical="center"/>
    </xf>
    <xf numFmtId="3" fontId="15" fillId="0" borderId="1" xfId="8" applyNumberFormat="1" applyFont="1" applyBorder="1" applyAlignment="1">
      <alignment horizontal="center" vertical="center" shrinkToFit="1"/>
    </xf>
    <xf numFmtId="3" fontId="15" fillId="0" borderId="2" xfId="8" applyNumberFormat="1" applyFont="1" applyBorder="1" applyAlignment="1">
      <alignment horizontal="center" vertical="center" shrinkToFit="1"/>
    </xf>
    <xf numFmtId="3" fontId="15" fillId="0" borderId="50" xfId="8" applyNumberFormat="1" applyFont="1" applyBorder="1" applyAlignment="1">
      <alignment horizontal="center" vertical="center" shrinkToFit="1"/>
    </xf>
    <xf numFmtId="3" fontId="15" fillId="0" borderId="74" xfId="8" applyNumberFormat="1" applyFont="1" applyBorder="1" applyAlignment="1">
      <alignment horizontal="center" vertical="center" shrinkToFit="1"/>
    </xf>
    <xf numFmtId="3" fontId="15" fillId="0" borderId="78" xfId="8" applyNumberFormat="1" applyFont="1" applyBorder="1" applyAlignment="1">
      <alignment horizontal="center" vertical="center" shrinkToFit="1"/>
    </xf>
    <xf numFmtId="3" fontId="15" fillId="0" borderId="79" xfId="8" applyNumberFormat="1" applyFont="1" applyBorder="1" applyAlignment="1">
      <alignment horizontal="center" vertical="center" shrinkToFit="1"/>
    </xf>
    <xf numFmtId="3" fontId="15" fillId="0" borderId="6" xfId="8" applyNumberFormat="1" applyFont="1" applyBorder="1" applyAlignment="1">
      <alignment horizontal="center" vertical="center" shrinkToFit="1"/>
    </xf>
    <xf numFmtId="3" fontId="57" fillId="0" borderId="0" xfId="9" applyNumberFormat="1" applyFont="1" applyAlignment="1">
      <alignment horizontal="center" vertical="top" wrapText="1" readingOrder="1"/>
    </xf>
    <xf numFmtId="3" fontId="61" fillId="0" borderId="0" xfId="9" applyNumberFormat="1" applyFont="1" applyAlignment="1">
      <alignment horizontal="center" vertical="top"/>
    </xf>
    <xf numFmtId="3" fontId="91" fillId="0" borderId="0" xfId="21" applyNumberFormat="1" applyFont="1" applyAlignment="1">
      <alignment horizontal="center" vertical="center" wrapText="1"/>
    </xf>
    <xf numFmtId="3" fontId="61" fillId="0" borderId="14" xfId="9" applyNumberFormat="1" applyFont="1" applyBorder="1" applyAlignment="1">
      <alignment horizontal="center" vertical="top"/>
    </xf>
    <xf numFmtId="3" fontId="91" fillId="0" borderId="14" xfId="21" applyNumberFormat="1" applyFont="1" applyBorder="1"/>
    <xf numFmtId="3" fontId="48" fillId="0" borderId="0" xfId="9" applyNumberFormat="1" applyAlignment="1">
      <alignment horizontal="center" vertical="top"/>
    </xf>
    <xf numFmtId="3" fontId="11" fillId="0" borderId="0" xfId="21" applyNumberFormat="1"/>
    <xf numFmtId="3" fontId="91" fillId="0" borderId="0" xfId="21" applyNumberFormat="1" applyFont="1" applyAlignment="1">
      <alignment horizontal="center" vertical="center"/>
    </xf>
    <xf numFmtId="3" fontId="91" fillId="12" borderId="0" xfId="21" applyNumberFormat="1" applyFont="1" applyFill="1" applyAlignment="1">
      <alignment horizontal="center" vertical="center"/>
    </xf>
    <xf numFmtId="3" fontId="120" fillId="15" borderId="14" xfId="21" applyNumberFormat="1" applyFont="1" applyFill="1" applyBorder="1" applyAlignment="1">
      <alignment horizontal="center" vertical="center"/>
    </xf>
    <xf numFmtId="1" fontId="0" fillId="0" borderId="6" xfId="0" applyNumberFormat="1" applyBorder="1" applyAlignment="1">
      <alignment horizontal="center" vertical="center"/>
    </xf>
    <xf numFmtId="0" fontId="0" fillId="0" borderId="6" xfId="0" applyBorder="1" applyAlignment="1">
      <alignment horizontal="left" vertical="center" wrapText="1"/>
    </xf>
    <xf numFmtId="165" fontId="0" fillId="0" borderId="6" xfId="0" applyNumberFormat="1" applyBorder="1" applyAlignment="1">
      <alignment horizontal="center" vertical="center"/>
    </xf>
    <xf numFmtId="0" fontId="25" fillId="0" borderId="6" xfId="0" applyFont="1" applyBorder="1" applyAlignment="1">
      <alignment horizontal="left" vertical="center" wrapText="1"/>
    </xf>
    <xf numFmtId="3" fontId="139" fillId="2" borderId="6" xfId="0" applyNumberFormat="1" applyFont="1" applyFill="1" applyBorder="1" applyAlignment="1">
      <alignment horizontal="center" vertical="top" wrapText="1"/>
    </xf>
    <xf numFmtId="49" fontId="139" fillId="2" borderId="31" xfId="0" applyNumberFormat="1" applyFont="1" applyFill="1" applyBorder="1" applyAlignment="1">
      <alignment horizontal="center" vertical="top" wrapText="1"/>
    </xf>
    <xf numFmtId="49" fontId="139" fillId="2" borderId="5" xfId="0" applyNumberFormat="1" applyFont="1" applyFill="1" applyBorder="1" applyAlignment="1">
      <alignment horizontal="center" vertical="top" wrapText="1"/>
    </xf>
    <xf numFmtId="3" fontId="139" fillId="2" borderId="6" xfId="0" applyNumberFormat="1" applyFont="1" applyFill="1" applyBorder="1" applyAlignment="1">
      <alignment horizontal="center" vertical="center" wrapText="1"/>
    </xf>
    <xf numFmtId="0" fontId="139" fillId="2" borderId="31" xfId="0" applyFont="1" applyFill="1" applyBorder="1" applyAlignment="1">
      <alignment horizontal="center" vertical="top" wrapText="1"/>
    </xf>
    <xf numFmtId="0" fontId="139" fillId="2" borderId="5" xfId="0" applyFont="1" applyFill="1" applyBorder="1" applyAlignment="1">
      <alignment horizontal="center" vertical="top" wrapText="1"/>
    </xf>
    <xf numFmtId="0" fontId="25" fillId="0" borderId="0" xfId="6" applyAlignment="1">
      <alignment horizontal="center" vertical="top" wrapText="1"/>
    </xf>
    <xf numFmtId="0" fontId="45" fillId="0" borderId="0" xfId="7" applyFont="1" applyAlignment="1">
      <alignment horizontal="center" vertical="center" wrapText="1"/>
    </xf>
    <xf numFmtId="0" fontId="45" fillId="0" borderId="0" xfId="6" applyFont="1" applyAlignment="1">
      <alignment horizontal="center" vertical="center" wrapText="1"/>
    </xf>
    <xf numFmtId="165" fontId="15" fillId="0" borderId="0" xfId="6" applyNumberFormat="1" applyFont="1" applyAlignment="1">
      <alignment horizontal="center" vertical="top" shrinkToFit="1"/>
    </xf>
    <xf numFmtId="19" fontId="50" fillId="0" borderId="0" xfId="6" applyNumberFormat="1" applyFont="1" applyAlignment="1">
      <alignment horizontal="left" vertical="top" wrapText="1"/>
    </xf>
    <xf numFmtId="0" fontId="50" fillId="0" borderId="0" xfId="6" applyFont="1" applyAlignment="1">
      <alignment horizontal="left" vertical="top" wrapText="1"/>
    </xf>
    <xf numFmtId="0" fontId="21" fillId="0" borderId="0" xfId="6" applyFont="1" applyAlignment="1">
      <alignment horizontal="center" vertical="top" wrapText="1"/>
    </xf>
    <xf numFmtId="0" fontId="139" fillId="2" borderId="6" xfId="0" applyFont="1" applyFill="1" applyBorder="1" applyAlignment="1">
      <alignment horizontal="center" vertical="top" wrapText="1"/>
    </xf>
    <xf numFmtId="0" fontId="118" fillId="2" borderId="6" xfId="0" applyFont="1" applyFill="1" applyBorder="1" applyAlignment="1">
      <alignment horizontal="center" vertical="top" wrapText="1"/>
    </xf>
    <xf numFmtId="17" fontId="118" fillId="2" borderId="6" xfId="0" applyNumberFormat="1" applyFont="1" applyFill="1" applyBorder="1" applyAlignment="1">
      <alignment horizontal="center" vertical="top" wrapText="1"/>
    </xf>
    <xf numFmtId="0" fontId="118" fillId="2" borderId="5" xfId="0" applyFont="1" applyFill="1" applyBorder="1" applyAlignment="1">
      <alignment horizontal="center" vertical="top" wrapText="1"/>
    </xf>
    <xf numFmtId="49" fontId="139" fillId="2" borderId="6" xfId="0" applyNumberFormat="1" applyFont="1" applyFill="1" applyBorder="1" applyAlignment="1">
      <alignment horizontal="center" vertical="top" wrapText="1"/>
    </xf>
    <xf numFmtId="49" fontId="117" fillId="2" borderId="6" xfId="0" applyNumberFormat="1" applyFont="1" applyFill="1" applyBorder="1" applyAlignment="1">
      <alignment horizontal="center" vertical="top" wrapText="1"/>
    </xf>
    <xf numFmtId="0" fontId="139" fillId="2" borderId="9" xfId="0" applyFont="1" applyFill="1" applyBorder="1" applyAlignment="1">
      <alignment horizontal="center" vertical="top" wrapText="1"/>
    </xf>
    <xf numFmtId="0" fontId="139" fillId="2" borderId="10" xfId="0" applyFont="1" applyFill="1" applyBorder="1" applyAlignment="1">
      <alignment horizontal="center" vertical="top" wrapText="1"/>
    </xf>
    <xf numFmtId="49" fontId="118" fillId="2" borderId="6" xfId="0" applyNumberFormat="1" applyFont="1" applyFill="1" applyBorder="1" applyAlignment="1">
      <alignment horizontal="center" vertical="top" wrapText="1"/>
    </xf>
    <xf numFmtId="0" fontId="136" fillId="0" borderId="48" xfId="6" applyFont="1" applyBorder="1" applyAlignment="1">
      <alignment horizontal="left" wrapText="1" indent="1"/>
    </xf>
    <xf numFmtId="0" fontId="50" fillId="0" borderId="48" xfId="6" applyFont="1" applyBorder="1" applyAlignment="1">
      <alignment horizontal="left" wrapText="1" indent="1"/>
    </xf>
    <xf numFmtId="0" fontId="139" fillId="2" borderId="6" xfId="0" applyFont="1" applyFill="1" applyBorder="1" applyAlignment="1">
      <alignment horizontal="center" vertical="center" wrapText="1"/>
    </xf>
    <xf numFmtId="0" fontId="0" fillId="0" borderId="0" xfId="0" applyAlignment="1">
      <alignment horizontal="left" vertical="top"/>
    </xf>
    <xf numFmtId="0" fontId="127" fillId="0" borderId="61" xfId="0" applyFont="1" applyBorder="1" applyAlignment="1">
      <alignment horizontal="left"/>
    </xf>
    <xf numFmtId="0" fontId="17" fillId="3" borderId="76"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50" fillId="0" borderId="0" xfId="7" applyFont="1" applyAlignment="1">
      <alignment horizontal="left" vertical="center" wrapText="1"/>
    </xf>
    <xf numFmtId="0" fontId="0" fillId="0" borderId="0" xfId="0" applyAlignment="1">
      <alignment horizontal="left" vertical="top" wrapText="1"/>
    </xf>
    <xf numFmtId="0" fontId="45" fillId="0" borderId="0" xfId="0" applyFont="1" applyAlignment="1">
      <alignment horizontal="center" vertical="top" wrapText="1"/>
    </xf>
    <xf numFmtId="0" fontId="134" fillId="0" borderId="0" xfId="0" applyFont="1" applyAlignment="1">
      <alignment horizontal="center" vertical="top" wrapText="1"/>
    </xf>
    <xf numFmtId="0" fontId="14" fillId="0" borderId="0" xfId="0" applyFont="1" applyAlignment="1">
      <alignment horizontal="right" vertical="top" wrapText="1"/>
    </xf>
    <xf numFmtId="0" fontId="136" fillId="0" borderId="48" xfId="0" applyFont="1" applyBorder="1" applyAlignment="1">
      <alignment horizontal="left" wrapText="1" indent="1"/>
    </xf>
    <xf numFmtId="0" fontId="14" fillId="0" borderId="48" xfId="0" applyFont="1" applyBorder="1" applyAlignment="1">
      <alignment horizontal="right" vertical="top" wrapText="1"/>
    </xf>
    <xf numFmtId="0" fontId="22" fillId="0" borderId="0" xfId="0" applyFont="1" applyAlignment="1">
      <alignment horizontal="center" vertical="top" wrapText="1"/>
    </xf>
    <xf numFmtId="0" fontId="45" fillId="0" borderId="0" xfId="0" applyFont="1" applyAlignment="1">
      <alignment horizontal="center" vertical="center" wrapText="1"/>
    </xf>
    <xf numFmtId="0" fontId="141" fillId="0" borderId="6" xfId="0" applyFont="1" applyBorder="1" applyAlignment="1">
      <alignment horizontal="center" vertical="center" wrapText="1"/>
    </xf>
    <xf numFmtId="0" fontId="141" fillId="0" borderId="6" xfId="0" applyFont="1" applyBorder="1" applyAlignment="1">
      <alignment horizontal="center" vertical="center"/>
    </xf>
    <xf numFmtId="3" fontId="141" fillId="0" borderId="6" xfId="0" applyNumberFormat="1" applyFont="1" applyBorder="1" applyAlignment="1">
      <alignment horizontal="center" vertical="center" wrapText="1"/>
    </xf>
    <xf numFmtId="3" fontId="141" fillId="0" borderId="6" xfId="0" applyNumberFormat="1" applyFont="1" applyBorder="1" applyAlignment="1">
      <alignment horizontal="center" vertical="center"/>
    </xf>
    <xf numFmtId="0" fontId="141" fillId="0" borderId="31" xfId="0" applyFont="1" applyBorder="1" applyAlignment="1">
      <alignment horizontal="center" vertical="center" wrapText="1"/>
    </xf>
    <xf numFmtId="0" fontId="141" fillId="0" borderId="52" xfId="0" applyFont="1" applyBorder="1" applyAlignment="1">
      <alignment horizontal="center" vertical="center" wrapText="1"/>
    </xf>
    <xf numFmtId="0" fontId="141" fillId="0" borderId="5" xfId="0" applyFont="1" applyBorder="1" applyAlignment="1">
      <alignment horizontal="center" vertical="center" wrapText="1"/>
    </xf>
    <xf numFmtId="3" fontId="141" fillId="0" borderId="31" xfId="0" applyNumberFormat="1" applyFont="1" applyBorder="1" applyAlignment="1">
      <alignment horizontal="center" vertical="center" wrapText="1"/>
    </xf>
    <xf numFmtId="3" fontId="141" fillId="0" borderId="52" xfId="0" applyNumberFormat="1" applyFont="1" applyBorder="1" applyAlignment="1">
      <alignment horizontal="center" vertical="center" wrapText="1"/>
    </xf>
    <xf numFmtId="3" fontId="141" fillId="0" borderId="5" xfId="0" applyNumberFormat="1" applyFont="1" applyBorder="1" applyAlignment="1">
      <alignment horizontal="center" vertical="center" wrapText="1"/>
    </xf>
    <xf numFmtId="0" fontId="49" fillId="12" borderId="9" xfId="0" applyFont="1" applyFill="1" applyBorder="1" applyAlignment="1">
      <alignment horizontal="center" vertical="top"/>
    </xf>
    <xf numFmtId="0" fontId="49" fillId="12" borderId="13" xfId="0" applyFont="1" applyFill="1" applyBorder="1" applyAlignment="1">
      <alignment horizontal="center" vertical="top"/>
    </xf>
    <xf numFmtId="0" fontId="49" fillId="12" borderId="10" xfId="0" applyFont="1" applyFill="1" applyBorder="1" applyAlignment="1">
      <alignment horizontal="center" vertical="top"/>
    </xf>
    <xf numFmtId="0" fontId="49" fillId="12" borderId="0" xfId="7" applyFont="1" applyFill="1" applyAlignment="1">
      <alignment horizontal="center" vertical="center" wrapText="1"/>
    </xf>
    <xf numFmtId="0" fontId="49" fillId="12" borderId="9" xfId="7" applyFont="1" applyFill="1" applyBorder="1" applyAlignment="1">
      <alignment horizontal="center" vertical="center" wrapText="1"/>
    </xf>
    <xf numFmtId="0" fontId="49" fillId="12" borderId="10" xfId="7" applyFont="1" applyFill="1" applyBorder="1" applyAlignment="1">
      <alignment horizontal="center" vertical="center" wrapText="1"/>
    </xf>
    <xf numFmtId="0" fontId="50" fillId="0" borderId="46" xfId="7" applyFont="1" applyBorder="1" applyAlignment="1">
      <alignment horizontal="left" vertical="top" wrapText="1"/>
    </xf>
    <xf numFmtId="0" fontId="14" fillId="0" borderId="0" xfId="8" applyFont="1" applyAlignment="1">
      <alignment horizontal="right" vertical="center" wrapText="1"/>
    </xf>
    <xf numFmtId="0" fontId="14" fillId="0" borderId="0" xfId="23" applyFont="1" applyAlignment="1">
      <alignment horizontal="left" vertical="center" wrapText="1"/>
    </xf>
    <xf numFmtId="0" fontId="27" fillId="0" borderId="0" xfId="23" applyFont="1" applyAlignment="1">
      <alignment horizontal="left" vertical="center" wrapText="1"/>
    </xf>
    <xf numFmtId="0" fontId="78" fillId="12" borderId="6" xfId="7" applyFont="1" applyFill="1" applyBorder="1" applyAlignment="1">
      <alignment horizontal="center" vertical="center" wrapText="1"/>
    </xf>
    <xf numFmtId="0" fontId="69" fillId="0" borderId="0" xfId="7" applyFont="1" applyAlignment="1">
      <alignment horizontal="center" vertical="center"/>
    </xf>
    <xf numFmtId="0" fontId="70" fillId="0" borderId="0" xfId="7" applyFont="1" applyAlignment="1">
      <alignment horizontal="center" vertical="center" wrapText="1"/>
    </xf>
    <xf numFmtId="0" fontId="132" fillId="0" borderId="0" xfId="8" applyFont="1" applyAlignment="1">
      <alignment horizontal="center" vertical="center" wrapText="1"/>
    </xf>
    <xf numFmtId="0" fontId="25" fillId="0" borderId="0" xfId="8" applyAlignment="1">
      <alignment horizontal="center" vertical="center"/>
    </xf>
    <xf numFmtId="0" fontId="115" fillId="0" borderId="0" xfId="5" applyFont="1" applyAlignment="1">
      <alignment horizontal="left"/>
    </xf>
    <xf numFmtId="0" fontId="29" fillId="0" borderId="7" xfId="5" applyBorder="1" applyAlignment="1">
      <alignment horizontal="center"/>
    </xf>
    <xf numFmtId="0" fontId="29" fillId="0" borderId="0" xfId="5" applyAlignment="1">
      <alignment horizontal="center"/>
    </xf>
    <xf numFmtId="0" fontId="98" fillId="0" borderId="0" xfId="5" applyFont="1" applyAlignment="1">
      <alignment wrapText="1"/>
    </xf>
    <xf numFmtId="0" fontId="114" fillId="0" borderId="0" xfId="5" applyFont="1"/>
    <xf numFmtId="0" fontId="32" fillId="0" borderId="0" xfId="5" applyFont="1" applyAlignment="1">
      <alignment horizontal="center" vertical="center" wrapText="1"/>
    </xf>
    <xf numFmtId="0" fontId="69" fillId="0" borderId="0" xfId="5" applyFont="1" applyAlignment="1">
      <alignment horizontal="center" vertical="center"/>
    </xf>
    <xf numFmtId="0" fontId="33" fillId="0" borderId="0" xfId="5" applyFont="1" applyAlignment="1">
      <alignment horizontal="left" vertical="center" wrapText="1"/>
    </xf>
    <xf numFmtId="0" fontId="36" fillId="0" borderId="0" xfId="5" applyFont="1" applyAlignment="1">
      <alignment horizontal="center" vertical="top" wrapText="1"/>
    </xf>
    <xf numFmtId="0" fontId="38" fillId="0" borderId="0" xfId="5" applyFont="1"/>
    <xf numFmtId="0" fontId="39" fillId="0" borderId="0" xfId="5" applyFont="1" applyAlignment="1">
      <alignment horizontal="center" vertical="top" wrapText="1"/>
    </xf>
    <xf numFmtId="0" fontId="38" fillId="0" borderId="11" xfId="5" applyFont="1" applyBorder="1"/>
    <xf numFmtId="0" fontId="40" fillId="0" borderId="0" xfId="5" applyFont="1" applyAlignment="1">
      <alignment horizontal="center" wrapText="1"/>
    </xf>
    <xf numFmtId="0" fontId="29" fillId="0" borderId="0" xfId="5"/>
    <xf numFmtId="0" fontId="40" fillId="0" borderId="11" xfId="5" applyFont="1" applyBorder="1" applyAlignment="1">
      <alignment horizontal="center" wrapText="1"/>
    </xf>
    <xf numFmtId="0" fontId="112" fillId="15" borderId="46" xfId="5" applyFont="1" applyFill="1" applyBorder="1" applyAlignment="1">
      <alignment horizontal="center" vertical="center" wrapText="1"/>
    </xf>
    <xf numFmtId="0" fontId="113" fillId="15" borderId="11" xfId="5" applyFont="1" applyFill="1" applyBorder="1" applyAlignment="1">
      <alignment vertical="center"/>
    </xf>
    <xf numFmtId="0" fontId="112" fillId="15" borderId="62" xfId="5" applyFont="1" applyFill="1" applyBorder="1" applyAlignment="1">
      <alignment horizontal="center" vertical="center"/>
    </xf>
    <xf numFmtId="3" fontId="41" fillId="0" borderId="0" xfId="5" applyNumberFormat="1" applyFont="1" applyAlignment="1">
      <alignment horizontal="center" vertical="center"/>
    </xf>
    <xf numFmtId="3" fontId="41" fillId="0" borderId="11" xfId="5" applyNumberFormat="1" applyFont="1" applyBorder="1" applyAlignment="1">
      <alignment horizontal="center" vertical="center"/>
    </xf>
    <xf numFmtId="0" fontId="30" fillId="0" borderId="0" xfId="5" applyFont="1" applyAlignment="1">
      <alignment horizontal="center"/>
    </xf>
    <xf numFmtId="0" fontId="110" fillId="0" borderId="0" xfId="5" applyFont="1" applyAlignment="1">
      <alignment horizontal="center"/>
    </xf>
    <xf numFmtId="0" fontId="70" fillId="0" borderId="0" xfId="5" applyFont="1"/>
    <xf numFmtId="0" fontId="75" fillId="0" borderId="0" xfId="5" applyFont="1" applyAlignment="1">
      <alignment horizontal="center"/>
    </xf>
    <xf numFmtId="0" fontId="69" fillId="0" borderId="0" xfId="5" applyFont="1"/>
    <xf numFmtId="0" fontId="31" fillId="0" borderId="0" xfId="5" applyFont="1" applyAlignment="1">
      <alignment horizontal="center"/>
    </xf>
    <xf numFmtId="0" fontId="78" fillId="2" borderId="54" xfId="8" applyFont="1" applyFill="1" applyBorder="1" applyAlignment="1">
      <alignment horizontal="center" vertical="center" wrapText="1"/>
    </xf>
    <xf numFmtId="0" fontId="78" fillId="2" borderId="49" xfId="8" applyFont="1" applyFill="1" applyBorder="1" applyAlignment="1">
      <alignment horizontal="center" vertical="center" wrapText="1"/>
    </xf>
    <xf numFmtId="0" fontId="80" fillId="2" borderId="53" xfId="8" applyFont="1" applyFill="1" applyBorder="1" applyAlignment="1">
      <alignment horizontal="center" vertical="center" wrapText="1"/>
    </xf>
    <xf numFmtId="0" fontId="44" fillId="2" borderId="8" xfId="8" applyFont="1" applyFill="1" applyBorder="1" applyAlignment="1">
      <alignment horizontal="center" vertical="center" wrapText="1"/>
    </xf>
    <xf numFmtId="0" fontId="78" fillId="2" borderId="53" xfId="8" applyFont="1" applyFill="1" applyBorder="1" applyAlignment="1">
      <alignment horizontal="center" vertical="center" wrapText="1"/>
    </xf>
    <xf numFmtId="0" fontId="78" fillId="2" borderId="8" xfId="8" applyFont="1" applyFill="1" applyBorder="1" applyAlignment="1">
      <alignment horizontal="center" vertical="center" wrapText="1"/>
    </xf>
    <xf numFmtId="0" fontId="78" fillId="2" borderId="55" xfId="8" applyFont="1" applyFill="1" applyBorder="1" applyAlignment="1">
      <alignment horizontal="center" vertical="center" wrapText="1"/>
    </xf>
    <xf numFmtId="0" fontId="78" fillId="2" borderId="56" xfId="8" applyFont="1" applyFill="1" applyBorder="1" applyAlignment="1">
      <alignment horizontal="center" vertical="center" wrapText="1"/>
    </xf>
    <xf numFmtId="0" fontId="131" fillId="0" borderId="41" xfId="8" applyFont="1" applyBorder="1" applyAlignment="1">
      <alignment horizontal="left" vertical="top" wrapText="1" indent="1"/>
    </xf>
    <xf numFmtId="0" fontId="55" fillId="0" borderId="57" xfId="8" applyFont="1" applyBorder="1" applyAlignment="1">
      <alignment horizontal="left" vertical="top" wrapText="1" indent="1"/>
    </xf>
    <xf numFmtId="0" fontId="55" fillId="0" borderId="42" xfId="8" applyFont="1" applyBorder="1" applyAlignment="1">
      <alignment horizontal="left" vertical="top" wrapText="1" indent="1"/>
    </xf>
    <xf numFmtId="0" fontId="78" fillId="14" borderId="80" xfId="8" applyFont="1" applyFill="1" applyBorder="1" applyAlignment="1">
      <alignment horizontal="center" vertical="center" wrapText="1"/>
    </xf>
    <xf numFmtId="0" fontId="78" fillId="14" borderId="14" xfId="8" applyFont="1" applyFill="1" applyBorder="1" applyAlignment="1">
      <alignment horizontal="center" vertical="center" wrapText="1"/>
    </xf>
    <xf numFmtId="0" fontId="10" fillId="0" borderId="0" xfId="20" applyFont="1" applyAlignment="1">
      <alignment horizontal="left" vertical="center" wrapText="1"/>
    </xf>
    <xf numFmtId="0" fontId="12" fillId="0" borderId="0" xfId="20" applyAlignment="1">
      <alignment horizontal="left" vertical="center" wrapText="1"/>
    </xf>
    <xf numFmtId="0" fontId="12" fillId="0" borderId="0" xfId="20" applyAlignment="1">
      <alignment horizontal="center" vertical="center"/>
    </xf>
    <xf numFmtId="0" fontId="25" fillId="0" borderId="0" xfId="8" applyAlignment="1">
      <alignment horizontal="left" vertical="top" wrapText="1"/>
    </xf>
    <xf numFmtId="0" fontId="45" fillId="0" borderId="0" xfId="8" applyFont="1" applyAlignment="1">
      <alignment horizontal="center" vertical="top" wrapText="1"/>
    </xf>
    <xf numFmtId="0" fontId="25" fillId="0" borderId="0" xfId="8" applyAlignment="1">
      <alignment horizontal="center" vertical="top" wrapText="1"/>
    </xf>
    <xf numFmtId="0" fontId="134" fillId="0" borderId="0" xfId="8" applyFont="1" applyAlignment="1">
      <alignment horizontal="center" wrapText="1"/>
    </xf>
    <xf numFmtId="0" fontId="49" fillId="0" borderId="0" xfId="8" applyFont="1" applyAlignment="1">
      <alignment horizontal="center" wrapText="1"/>
    </xf>
    <xf numFmtId="0" fontId="82" fillId="0" borderId="0" xfId="8" applyFont="1" applyAlignment="1">
      <alignment horizontal="right" wrapText="1"/>
    </xf>
    <xf numFmtId="0" fontId="81" fillId="0" borderId="0" xfId="8" applyFont="1" applyAlignment="1">
      <alignment horizontal="right" wrapText="1"/>
    </xf>
    <xf numFmtId="0" fontId="78" fillId="0" borderId="0" xfId="8" applyFont="1" applyAlignment="1">
      <alignment horizontal="left" wrapText="1" indent="1"/>
    </xf>
    <xf numFmtId="0" fontId="83" fillId="0" borderId="0" xfId="8" applyFont="1" applyAlignment="1">
      <alignment horizontal="left" wrapText="1" indent="1"/>
    </xf>
    <xf numFmtId="0" fontId="14" fillId="0" borderId="11" xfId="8" applyFont="1" applyBorder="1" applyAlignment="1">
      <alignment horizontal="right" vertical="center" wrapText="1"/>
    </xf>
    <xf numFmtId="0" fontId="22" fillId="0" borderId="0" xfId="8" applyFont="1" applyAlignment="1">
      <alignment horizontal="center" vertical="top" wrapText="1"/>
    </xf>
    <xf numFmtId="0" fontId="133" fillId="15" borderId="6" xfId="7" applyFont="1" applyFill="1" applyBorder="1" applyAlignment="1">
      <alignment horizontal="center" vertical="center" wrapText="1"/>
    </xf>
    <xf numFmtId="0" fontId="56" fillId="0" borderId="6" xfId="0" applyFont="1" applyBorder="1" applyAlignment="1">
      <alignment horizontal="center" vertical="center"/>
    </xf>
    <xf numFmtId="0" fontId="25" fillId="0" borderId="0" xfId="0" applyFont="1" applyAlignment="1">
      <alignment horizontal="center" vertical="center" wrapText="1"/>
    </xf>
    <xf numFmtId="0" fontId="56" fillId="0" borderId="31" xfId="0" applyFont="1" applyBorder="1" applyAlignment="1">
      <alignment horizontal="center" vertical="center"/>
    </xf>
    <xf numFmtId="0" fontId="56" fillId="0" borderId="52" xfId="0" applyFont="1" applyBorder="1" applyAlignment="1">
      <alignment horizontal="center" vertical="center"/>
    </xf>
    <xf numFmtId="0" fontId="56" fillId="0" borderId="5" xfId="0" applyFont="1" applyBorder="1" applyAlignment="1">
      <alignment horizontal="center" vertical="center"/>
    </xf>
    <xf numFmtId="0" fontId="32" fillId="0" borderId="0" xfId="5" applyFont="1" applyAlignment="1">
      <alignment horizontal="center" wrapText="1"/>
    </xf>
    <xf numFmtId="0" fontId="75" fillId="0" borderId="0" xfId="5" applyFont="1" applyAlignment="1">
      <alignment horizontal="center" wrapText="1"/>
    </xf>
    <xf numFmtId="0" fontId="51" fillId="0" borderId="0" xfId="5" applyFont="1" applyAlignment="1">
      <alignment horizontal="center" wrapText="1"/>
    </xf>
    <xf numFmtId="0" fontId="31" fillId="0" borderId="0" xfId="5" applyFont="1" applyAlignment="1">
      <alignment horizontal="center" wrapText="1"/>
    </xf>
    <xf numFmtId="0" fontId="54" fillId="0" borderId="0" xfId="0" applyFont="1" applyAlignment="1">
      <alignment horizontal="center" vertical="center" wrapText="1"/>
    </xf>
    <xf numFmtId="0" fontId="52" fillId="0" borderId="0" xfId="5" applyFont="1" applyAlignment="1">
      <alignment horizontal="center"/>
    </xf>
    <xf numFmtId="0" fontId="53" fillId="0" borderId="0" xfId="5" applyFont="1" applyAlignment="1">
      <alignment horizontal="justify" vertical="justify" wrapText="1"/>
    </xf>
    <xf numFmtId="0" fontId="53" fillId="0" borderId="0" xfId="5" applyFont="1" applyAlignment="1">
      <alignment horizontal="justify" vertical="justify"/>
    </xf>
    <xf numFmtId="0" fontId="116" fillId="15" borderId="9" xfId="0" applyFont="1" applyFill="1" applyBorder="1" applyAlignment="1">
      <alignment horizontal="center" vertical="center"/>
    </xf>
    <xf numFmtId="0" fontId="116" fillId="15" borderId="10" xfId="0" applyFont="1" applyFill="1" applyBorder="1" applyAlignment="1">
      <alignment horizontal="center" vertical="center"/>
    </xf>
    <xf numFmtId="0" fontId="117" fillId="0" borderId="0" xfId="0" applyFont="1" applyAlignment="1">
      <alignment horizontal="center" vertical="center" wrapText="1"/>
    </xf>
    <xf numFmtId="0" fontId="116" fillId="15" borderId="6" xfId="0" applyFont="1" applyFill="1" applyBorder="1" applyAlignment="1">
      <alignment horizontal="center" vertical="center" wrapText="1"/>
    </xf>
    <xf numFmtId="0" fontId="86" fillId="15" borderId="6" xfId="0" applyFont="1" applyFill="1" applyBorder="1" applyAlignment="1">
      <alignment horizontal="center" vertical="center" wrapText="1"/>
    </xf>
    <xf numFmtId="0" fontId="0" fillId="0" borderId="32"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31" xfId="0" applyBorder="1" applyAlignment="1">
      <alignment horizontal="center" vertical="center"/>
    </xf>
    <xf numFmtId="0" fontId="0" fillId="0" borderId="52" xfId="0" applyBorder="1" applyAlignment="1">
      <alignment horizontal="center" vertical="center"/>
    </xf>
    <xf numFmtId="0" fontId="0" fillId="0" borderId="5" xfId="0" applyBorder="1" applyAlignment="1">
      <alignment horizontal="center" vertical="center"/>
    </xf>
    <xf numFmtId="0" fontId="57" fillId="0" borderId="0" xfId="9" applyFont="1" applyAlignment="1">
      <alignment horizontal="center" vertical="top" wrapText="1" readingOrder="1"/>
    </xf>
    <xf numFmtId="0" fontId="60" fillId="0" borderId="11" xfId="9" applyFont="1" applyBorder="1" applyAlignment="1">
      <alignment horizontal="center" vertical="top" readingOrder="1"/>
    </xf>
    <xf numFmtId="0" fontId="59" fillId="0" borderId="0" xfId="9" applyFont="1" applyAlignment="1">
      <alignment horizontal="center" wrapText="1" readingOrder="1"/>
    </xf>
    <xf numFmtId="0" fontId="58" fillId="0" borderId="0" xfId="9" applyFont="1" applyAlignment="1">
      <alignment horizontal="center" vertical="top" wrapText="1" readingOrder="1"/>
    </xf>
    <xf numFmtId="0" fontId="101" fillId="0" borderId="0" xfId="9" applyFont="1" applyAlignment="1">
      <alignment horizontal="center" vertical="top" wrapText="1" readingOrder="1"/>
    </xf>
    <xf numFmtId="0" fontId="48" fillId="0" borderId="0" xfId="9" applyAlignment="1">
      <alignment horizontal="right" vertical="top" wrapText="1"/>
    </xf>
    <xf numFmtId="3" fontId="61" fillId="0" borderId="0" xfId="9" applyNumberFormat="1" applyFont="1" applyAlignment="1">
      <alignment horizontal="right" vertical="top" wrapText="1"/>
    </xf>
    <xf numFmtId="0" fontId="60" fillId="0" borderId="0" xfId="9" applyFont="1" applyAlignment="1">
      <alignment horizontal="left" vertical="top" wrapText="1"/>
    </xf>
    <xf numFmtId="0" fontId="61" fillId="0" borderId="0" xfId="9" applyFont="1" applyAlignment="1">
      <alignment horizontal="left" vertical="top"/>
    </xf>
    <xf numFmtId="0" fontId="60" fillId="0" borderId="14" xfId="9" applyFont="1" applyBorder="1" applyAlignment="1">
      <alignment horizontal="left" vertical="center" wrapText="1"/>
    </xf>
    <xf numFmtId="3" fontId="61" fillId="0" borderId="14" xfId="9" applyNumberFormat="1" applyFont="1" applyBorder="1" applyAlignment="1">
      <alignment horizontal="right" vertical="top"/>
    </xf>
    <xf numFmtId="0" fontId="59" fillId="0" borderId="0" xfId="9" applyFont="1" applyAlignment="1">
      <alignment horizontal="center" vertical="top" wrapText="1" readingOrder="1"/>
    </xf>
    <xf numFmtId="3" fontId="60" fillId="0" borderId="0" xfId="9" applyNumberFormat="1" applyFont="1" applyAlignment="1">
      <alignment horizontal="right" vertical="top" wrapText="1"/>
    </xf>
    <xf numFmtId="0" fontId="102" fillId="0" borderId="0" xfId="22" applyFont="1" applyAlignment="1">
      <alignment horizontal="center" vertical="center" wrapText="1"/>
    </xf>
    <xf numFmtId="0" fontId="103" fillId="0" borderId="0" xfId="22" applyFont="1" applyAlignment="1">
      <alignment horizontal="center"/>
    </xf>
    <xf numFmtId="0" fontId="43" fillId="0" borderId="0" xfId="22" applyFont="1" applyAlignment="1">
      <alignment horizontal="center" wrapText="1"/>
    </xf>
    <xf numFmtId="0" fontId="52" fillId="0" borderId="0" xfId="22" applyFont="1" applyAlignment="1">
      <alignment horizontal="center"/>
    </xf>
    <xf numFmtId="0" fontId="38" fillId="0" borderId="0" xfId="22" applyFont="1" applyAlignment="1">
      <alignment horizontal="justify" vertical="justify" wrapText="1"/>
    </xf>
    <xf numFmtId="0" fontId="38" fillId="0" borderId="0" xfId="22" applyFont="1" applyAlignment="1">
      <alignment horizontal="justify" vertical="justify"/>
    </xf>
    <xf numFmtId="0" fontId="41" fillId="0" borderId="0" xfId="22" applyFont="1" applyAlignment="1">
      <alignment horizontal="center" vertical="top"/>
    </xf>
    <xf numFmtId="0" fontId="96" fillId="0" borderId="0" xfId="22"/>
    <xf numFmtId="0" fontId="38" fillId="0" borderId="0" xfId="22" applyFont="1"/>
    <xf numFmtId="0" fontId="104" fillId="0" borderId="0" xfId="22" applyFont="1" applyAlignment="1">
      <alignment horizontal="center"/>
    </xf>
    <xf numFmtId="0" fontId="43" fillId="0" borderId="0" xfId="22" applyFont="1" applyAlignment="1">
      <alignment vertical="top"/>
    </xf>
    <xf numFmtId="0" fontId="97" fillId="0" borderId="14" xfId="22" applyFont="1" applyBorder="1" applyAlignment="1">
      <alignment horizontal="center" vertical="center"/>
    </xf>
    <xf numFmtId="0" fontId="121" fillId="15" borderId="57" xfId="22" applyFont="1" applyFill="1" applyBorder="1" applyAlignment="1">
      <alignment horizontal="center" vertical="center" wrapText="1"/>
    </xf>
    <xf numFmtId="0" fontId="38" fillId="0" borderId="0" xfId="22" applyFont="1" applyAlignment="1">
      <alignment horizontal="center"/>
    </xf>
    <xf numFmtId="0" fontId="41" fillId="6" borderId="0" xfId="22" applyFont="1" applyFill="1" applyAlignment="1">
      <alignment horizontal="center" vertical="top"/>
    </xf>
    <xf numFmtId="0" fontId="43" fillId="0" borderId="0" xfId="22" applyFont="1" applyAlignment="1">
      <alignment horizontal="center" vertical="top"/>
    </xf>
    <xf numFmtId="0" fontId="99" fillId="0" borderId="0" xfId="22" applyFont="1" applyAlignment="1">
      <alignment horizontal="left" vertical="top"/>
    </xf>
    <xf numFmtId="0" fontId="96" fillId="0" borderId="0" xfId="22" applyAlignment="1">
      <alignment horizontal="center"/>
    </xf>
    <xf numFmtId="0" fontId="42" fillId="0" borderId="0" xfId="22" applyFont="1"/>
    <xf numFmtId="0" fontId="42" fillId="0" borderId="0" xfId="22" applyFont="1" applyAlignment="1">
      <alignment horizontal="center"/>
    </xf>
    <xf numFmtId="0" fontId="86" fillId="15" borderId="44" xfId="12" applyFont="1" applyFill="1" applyBorder="1" applyAlignment="1">
      <alignment horizontal="center" vertical="center" wrapText="1"/>
    </xf>
    <xf numFmtId="0" fontId="86" fillId="15" borderId="65" xfId="12" applyFont="1" applyFill="1" applyBorder="1" applyAlignment="1">
      <alignment horizontal="center" vertical="center" wrapText="1"/>
    </xf>
    <xf numFmtId="0" fontId="86" fillId="15" borderId="66" xfId="12" applyFont="1" applyFill="1" applyBorder="1" applyAlignment="1">
      <alignment horizontal="center" vertical="center" wrapText="1"/>
    </xf>
    <xf numFmtId="0" fontId="86" fillId="15" borderId="9" xfId="12" applyFont="1" applyFill="1" applyBorder="1" applyAlignment="1">
      <alignment horizontal="center" vertical="center" wrapText="1"/>
    </xf>
    <xf numFmtId="0" fontId="86" fillId="15" borderId="13" xfId="12" applyFont="1" applyFill="1" applyBorder="1" applyAlignment="1">
      <alignment horizontal="center" vertical="center" wrapText="1"/>
    </xf>
    <xf numFmtId="0" fontId="86" fillId="15" borderId="63" xfId="12" applyFont="1" applyFill="1" applyBorder="1" applyAlignment="1">
      <alignment horizontal="center" vertical="center" wrapText="1"/>
    </xf>
    <xf numFmtId="0" fontId="86" fillId="15" borderId="64" xfId="12" applyFont="1" applyFill="1" applyBorder="1" applyAlignment="1">
      <alignment horizontal="center" vertical="center" wrapText="1"/>
    </xf>
    <xf numFmtId="0" fontId="86" fillId="15" borderId="10" xfId="12" applyFont="1" applyFill="1" applyBorder="1" applyAlignment="1">
      <alignment horizontal="center" vertical="center" wrapText="1"/>
    </xf>
    <xf numFmtId="0" fontId="86" fillId="15" borderId="67" xfId="12" applyFont="1" applyFill="1" applyBorder="1" applyAlignment="1">
      <alignment horizontal="center" vertical="center" wrapText="1"/>
    </xf>
    <xf numFmtId="0" fontId="86" fillId="15" borderId="68" xfId="12" applyFont="1" applyFill="1" applyBorder="1" applyAlignment="1">
      <alignment horizontal="center" vertical="center" wrapText="1"/>
    </xf>
    <xf numFmtId="0" fontId="86" fillId="15" borderId="69" xfId="12" applyFont="1" applyFill="1" applyBorder="1" applyAlignment="1">
      <alignment horizontal="center" vertical="center" wrapText="1"/>
    </xf>
    <xf numFmtId="0" fontId="86" fillId="15" borderId="32" xfId="12" applyFont="1" applyFill="1" applyBorder="1" applyAlignment="1">
      <alignment horizontal="center" vertical="center" wrapText="1"/>
    </xf>
    <xf numFmtId="0" fontId="86" fillId="15" borderId="37" xfId="12" applyFont="1" applyFill="1" applyBorder="1" applyAlignment="1">
      <alignment horizontal="center" vertical="center" wrapText="1"/>
    </xf>
    <xf numFmtId="0" fontId="86" fillId="15" borderId="59" xfId="12" applyFont="1" applyFill="1" applyBorder="1" applyAlignment="1">
      <alignment horizontal="center" vertical="center" wrapText="1"/>
    </xf>
    <xf numFmtId="0" fontId="86" fillId="15" borderId="70" xfId="12" applyFont="1" applyFill="1" applyBorder="1" applyAlignment="1">
      <alignment horizontal="center" vertical="center" wrapText="1"/>
    </xf>
    <xf numFmtId="0" fontId="86" fillId="15" borderId="71" xfId="12" applyFont="1" applyFill="1" applyBorder="1" applyAlignment="1">
      <alignment horizontal="center" vertical="center" wrapText="1"/>
    </xf>
    <xf numFmtId="0" fontId="86" fillId="15" borderId="28" xfId="12" applyFont="1" applyFill="1" applyBorder="1" applyAlignment="1">
      <alignment horizontal="center" vertical="center" wrapText="1"/>
    </xf>
    <xf numFmtId="0" fontId="86" fillId="15" borderId="19" xfId="12" applyFont="1" applyFill="1" applyBorder="1" applyAlignment="1">
      <alignment horizontal="center" vertical="center"/>
    </xf>
    <xf numFmtId="0" fontId="86" fillId="15" borderId="20" xfId="12" applyFont="1" applyFill="1" applyBorder="1" applyAlignment="1">
      <alignment horizontal="center" vertical="center"/>
    </xf>
    <xf numFmtId="0" fontId="86" fillId="15" borderId="21" xfId="12" applyFont="1" applyFill="1" applyBorder="1" applyAlignment="1">
      <alignment horizontal="center" vertical="center"/>
    </xf>
    <xf numFmtId="0" fontId="86" fillId="15" borderId="12" xfId="12" applyFont="1" applyFill="1" applyBorder="1" applyAlignment="1">
      <alignment horizontal="center" vertical="center"/>
    </xf>
    <xf numFmtId="0" fontId="86" fillId="15" borderId="0" xfId="12" applyFont="1" applyFill="1" applyAlignment="1">
      <alignment horizontal="center" vertical="center"/>
    </xf>
    <xf numFmtId="0" fontId="86" fillId="15" borderId="4" xfId="12" applyFont="1" applyFill="1" applyBorder="1" applyAlignment="1">
      <alignment horizontal="center" vertical="center"/>
    </xf>
    <xf numFmtId="0" fontId="86" fillId="15" borderId="27" xfId="12" applyFont="1" applyFill="1" applyBorder="1" applyAlignment="1">
      <alignment horizontal="center" vertical="center"/>
    </xf>
    <xf numFmtId="0" fontId="86" fillId="15" borderId="11" xfId="12" applyFont="1" applyFill="1" applyBorder="1" applyAlignment="1">
      <alignment horizontal="center" vertical="center"/>
    </xf>
    <xf numFmtId="0" fontId="86" fillId="15" borderId="28" xfId="12" applyFont="1" applyFill="1" applyBorder="1" applyAlignment="1">
      <alignment horizontal="center" vertical="center"/>
    </xf>
    <xf numFmtId="0" fontId="86" fillId="15" borderId="15" xfId="12" applyFont="1" applyFill="1" applyBorder="1" applyAlignment="1">
      <alignment horizontal="center" vertical="center" wrapText="1"/>
    </xf>
    <xf numFmtId="0" fontId="86" fillId="15" borderId="24" xfId="12" applyFont="1" applyFill="1" applyBorder="1" applyAlignment="1">
      <alignment horizontal="center" vertical="center" wrapText="1"/>
    </xf>
    <xf numFmtId="0" fontId="86" fillId="15" borderId="29" xfId="12" applyFont="1" applyFill="1" applyBorder="1" applyAlignment="1">
      <alignment horizontal="center" vertical="center" wrapText="1"/>
    </xf>
    <xf numFmtId="0" fontId="86" fillId="15" borderId="22" xfId="12" applyFont="1" applyFill="1" applyBorder="1" applyAlignment="1">
      <alignment horizontal="center" vertical="center"/>
    </xf>
    <xf numFmtId="0" fontId="86" fillId="15" borderId="17" xfId="12" applyFont="1" applyFill="1" applyBorder="1" applyAlignment="1">
      <alignment horizontal="center" vertical="center"/>
    </xf>
    <xf numFmtId="0" fontId="86" fillId="15" borderId="23" xfId="12" applyFont="1" applyFill="1" applyBorder="1" applyAlignment="1">
      <alignment horizontal="center" vertical="center"/>
    </xf>
    <xf numFmtId="0" fontId="86" fillId="15" borderId="10" xfId="12" applyFont="1" applyFill="1" applyBorder="1" applyAlignment="1">
      <alignment horizontal="center" vertical="center"/>
    </xf>
    <xf numFmtId="0" fontId="86" fillId="15" borderId="6" xfId="12" applyFont="1" applyFill="1" applyBorder="1" applyAlignment="1">
      <alignment horizontal="center" vertical="center"/>
    </xf>
    <xf numFmtId="0" fontId="86" fillId="15" borderId="26" xfId="12" applyFont="1" applyFill="1" applyBorder="1" applyAlignment="1">
      <alignment horizontal="center" vertical="center"/>
    </xf>
    <xf numFmtId="0" fontId="122" fillId="12" borderId="25" xfId="12" applyFont="1" applyFill="1" applyBorder="1" applyAlignment="1">
      <alignment horizontal="center" vertical="center" wrapText="1"/>
    </xf>
    <xf numFmtId="0" fontId="122" fillId="12" borderId="30" xfId="12" applyFont="1" applyFill="1" applyBorder="1" applyAlignment="1">
      <alignment horizontal="center" vertical="center" wrapText="1"/>
    </xf>
    <xf numFmtId="0" fontId="122" fillId="12" borderId="6" xfId="12" applyFont="1" applyFill="1" applyBorder="1" applyAlignment="1">
      <alignment horizontal="center" vertical="center" wrapText="1"/>
    </xf>
    <xf numFmtId="0" fontId="122" fillId="12" borderId="31" xfId="12" applyFont="1" applyFill="1" applyBorder="1" applyAlignment="1">
      <alignment horizontal="center" vertical="center" wrapText="1"/>
    </xf>
    <xf numFmtId="0" fontId="122" fillId="12" borderId="33" xfId="12" applyFont="1" applyFill="1" applyBorder="1" applyAlignment="1">
      <alignment horizontal="center" vertical="center"/>
    </xf>
    <xf numFmtId="0" fontId="122" fillId="12" borderId="45" xfId="12" applyFont="1" applyFill="1" applyBorder="1" applyAlignment="1">
      <alignment horizontal="center" vertical="center"/>
    </xf>
    <xf numFmtId="0" fontId="13" fillId="0" borderId="6" xfId="12" applyBorder="1" applyAlignment="1">
      <alignment horizontal="center" wrapText="1"/>
    </xf>
    <xf numFmtId="1" fontId="27" fillId="0" borderId="6" xfId="13" applyNumberFormat="1" applyFont="1" applyBorder="1" applyAlignment="1">
      <alignment horizontal="center"/>
    </xf>
    <xf numFmtId="0" fontId="66" fillId="0" borderId="0" xfId="12" applyFont="1" applyAlignment="1">
      <alignment horizontal="left" vertical="top" wrapText="1"/>
    </xf>
    <xf numFmtId="0" fontId="86" fillId="15" borderId="6" xfId="12" applyFont="1" applyFill="1" applyBorder="1" applyAlignment="1">
      <alignment horizontal="center" wrapText="1"/>
    </xf>
    <xf numFmtId="0" fontId="27" fillId="12" borderId="6" xfId="12" applyFont="1" applyFill="1" applyBorder="1" applyAlignment="1">
      <alignment horizontal="center" wrapText="1"/>
    </xf>
    <xf numFmtId="0" fontId="86" fillId="15" borderId="6" xfId="12" applyFont="1" applyFill="1" applyBorder="1" applyAlignment="1">
      <alignment horizontal="center" vertical="center" wrapText="1"/>
    </xf>
    <xf numFmtId="0" fontId="86" fillId="15" borderId="25" xfId="12" applyFont="1" applyFill="1" applyBorder="1" applyAlignment="1">
      <alignment horizontal="center" vertical="center" wrapText="1"/>
    </xf>
    <xf numFmtId="0" fontId="13" fillId="0" borderId="14" xfId="12" applyBorder="1" applyAlignment="1">
      <alignment horizontal="justify" vertical="justify" wrapText="1"/>
    </xf>
    <xf numFmtId="0" fontId="86" fillId="15" borderId="16" xfId="12" applyFont="1" applyFill="1" applyBorder="1" applyAlignment="1">
      <alignment horizontal="center" vertical="center" wrapText="1"/>
    </xf>
    <xf numFmtId="0" fontId="86" fillId="15" borderId="17" xfId="12" applyFont="1" applyFill="1" applyBorder="1" applyAlignment="1">
      <alignment horizontal="center" vertical="center" wrapText="1"/>
    </xf>
    <xf numFmtId="0" fontId="86" fillId="15" borderId="18" xfId="12" applyFont="1" applyFill="1" applyBorder="1" applyAlignment="1">
      <alignment horizontal="center" vertical="center" wrapText="1"/>
    </xf>
    <xf numFmtId="17" fontId="1" fillId="0" borderId="0" xfId="12" applyNumberFormat="1" applyFont="1" applyAlignment="1">
      <alignment horizontal="center" wrapText="1"/>
    </xf>
    <xf numFmtId="0" fontId="13" fillId="0" borderId="0" xfId="12" applyAlignment="1">
      <alignment horizontal="center" wrapText="1"/>
    </xf>
    <xf numFmtId="0" fontId="95" fillId="0" borderId="0" xfId="12" applyFont="1" applyAlignment="1">
      <alignment horizontal="center"/>
    </xf>
    <xf numFmtId="0" fontId="93" fillId="0" borderId="0" xfId="12" applyFont="1" applyAlignment="1">
      <alignment horizontal="center"/>
    </xf>
    <xf numFmtId="0" fontId="27" fillId="0" borderId="0" xfId="12" applyFont="1" applyAlignment="1">
      <alignment horizontal="center"/>
    </xf>
    <xf numFmtId="0" fontId="13" fillId="0" borderId="0" xfId="12" applyAlignment="1">
      <alignment horizontal="center"/>
    </xf>
    <xf numFmtId="0" fontId="69" fillId="0" borderId="0" xfId="12" applyFont="1" applyAlignment="1">
      <alignment horizontal="center"/>
    </xf>
    <xf numFmtId="0" fontId="73" fillId="0" borderId="0" xfId="12" applyFont="1" applyAlignment="1">
      <alignment horizontal="center"/>
    </xf>
    <xf numFmtId="0" fontId="72" fillId="0" borderId="0" xfId="3" applyFont="1" applyFill="1" applyBorder="1" applyAlignment="1">
      <alignment horizontal="center"/>
    </xf>
    <xf numFmtId="0" fontId="72" fillId="0" borderId="0" xfId="3" applyFont="1" applyFill="1" applyBorder="1" applyAlignment="1">
      <alignment horizontal="center" wrapText="1"/>
    </xf>
    <xf numFmtId="0" fontId="72" fillId="0" borderId="0" xfId="3" applyFont="1" applyFill="1" applyAlignment="1">
      <alignment horizontal="center"/>
    </xf>
    <xf numFmtId="0" fontId="72" fillId="0" borderId="0" xfId="3" applyFont="1" applyFill="1" applyAlignment="1">
      <alignment horizontal="center" wrapText="1"/>
    </xf>
    <xf numFmtId="0" fontId="94" fillId="0" borderId="0" xfId="12" applyFont="1" applyAlignment="1">
      <alignment horizontal="center"/>
    </xf>
    <xf numFmtId="0" fontId="1" fillId="0" borderId="0" xfId="12" applyFont="1" applyAlignment="1">
      <alignment horizontal="center"/>
    </xf>
    <xf numFmtId="0" fontId="11" fillId="0" borderId="0" xfId="12" applyFont="1" applyAlignment="1">
      <alignment horizontal="center"/>
    </xf>
    <xf numFmtId="0" fontId="126" fillId="0" borderId="0" xfId="15" applyFont="1" applyAlignment="1">
      <alignment horizontal="center" wrapText="1"/>
    </xf>
    <xf numFmtId="0" fontId="126" fillId="0" borderId="32" xfId="15" applyFont="1" applyBorder="1" applyAlignment="1">
      <alignment horizontal="left" vertical="top" wrapText="1"/>
    </xf>
    <xf numFmtId="0" fontId="126" fillId="0" borderId="46" xfId="15" applyFont="1" applyBorder="1" applyAlignment="1">
      <alignment horizontal="left" vertical="top" wrapText="1"/>
    </xf>
    <xf numFmtId="0" fontId="13" fillId="0" borderId="0" xfId="15" applyAlignment="1">
      <alignment horizontal="center" vertical="center" wrapText="1"/>
    </xf>
    <xf numFmtId="0" fontId="68" fillId="0" borderId="0" xfId="15" applyFont="1" applyAlignment="1">
      <alignment horizontal="center"/>
    </xf>
    <xf numFmtId="0" fontId="86" fillId="15" borderId="73" xfId="15" applyFont="1" applyFill="1" applyBorder="1" applyAlignment="1">
      <alignment horizontal="center" vertical="center" wrapText="1"/>
    </xf>
    <xf numFmtId="0" fontId="86" fillId="15" borderId="73" xfId="15" applyFont="1" applyFill="1" applyBorder="1" applyAlignment="1">
      <alignment horizontal="center" vertical="center"/>
    </xf>
    <xf numFmtId="0" fontId="105" fillId="0" borderId="0" xfId="15" applyFont="1" applyAlignment="1">
      <alignment horizontal="center"/>
    </xf>
    <xf numFmtId="0" fontId="94" fillId="0" borderId="0" xfId="15" applyFont="1" applyAlignment="1">
      <alignment horizontal="center"/>
    </xf>
    <xf numFmtId="0" fontId="68" fillId="0" borderId="0" xfId="15" applyFont="1" applyAlignment="1">
      <alignment horizontal="center" vertical="center" wrapText="1"/>
    </xf>
    <xf numFmtId="0" fontId="93" fillId="0" borderId="0" xfId="15" applyFont="1" applyAlignment="1">
      <alignment horizontal="center"/>
    </xf>
  </cellXfs>
  <cellStyles count="24">
    <cellStyle name="Bueno" xfId="3" builtinId="26"/>
    <cellStyle name="Énfasis6" xfId="4" builtinId="49"/>
    <cellStyle name="Millares" xfId="1" builtinId="3"/>
    <cellStyle name="Millares 2" xfId="11"/>
    <cellStyle name="Millares 2 2" xfId="17"/>
    <cellStyle name="Millares 3" xfId="13"/>
    <cellStyle name="Millares 4" xfId="10"/>
    <cellStyle name="Moneda 2 2 2 2" xfId="16"/>
    <cellStyle name="Normal" xfId="0" builtinId="0"/>
    <cellStyle name="Normal 10 2" xfId="18"/>
    <cellStyle name="Normal 11" xfId="8"/>
    <cellStyle name="Normal 2" xfId="5"/>
    <cellStyle name="Normal 2 2" xfId="9"/>
    <cellStyle name="Normal 2 2 2" xfId="14"/>
    <cellStyle name="Normal 3" xfId="6"/>
    <cellStyle name="Normal 4" xfId="7"/>
    <cellStyle name="Normal 5" xfId="12"/>
    <cellStyle name="Normal 6" xfId="20"/>
    <cellStyle name="Normal 6 2" xfId="23"/>
    <cellStyle name="Normal 7" xfId="21"/>
    <cellStyle name="Normal 7 2 2 2" xfId="15"/>
    <cellStyle name="Normal 8" xfId="22"/>
    <cellStyle name="Porcentaje" xfId="2" builtinId="5"/>
    <cellStyle name="Porcentaje 2" xfId="19"/>
  </cellStyles>
  <dxfs count="38">
    <dxf>
      <font>
        <b val="0"/>
        <i val="0"/>
        <strike val="0"/>
        <condense val="0"/>
        <extend val="0"/>
        <outline val="0"/>
        <shadow val="0"/>
        <u val="none"/>
        <vertAlign val="baseline"/>
        <sz val="11"/>
        <color theme="0"/>
        <name val="Calibri"/>
        <scheme val="minor"/>
      </font>
      <numFmt numFmtId="13" formatCode="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name val="Palatino Linotype"/>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auto="1"/>
        <name val="Palatino Linotype"/>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auto="1"/>
        <name val="Palatino Linotype"/>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dxf>
    <dxf>
      <font>
        <b val="0"/>
        <i val="0"/>
        <strike val="0"/>
        <condense val="0"/>
        <extend val="0"/>
        <outline val="0"/>
        <shadow val="0"/>
        <u val="none"/>
        <vertAlign val="baseline"/>
        <sz val="11"/>
        <color theme="1"/>
        <name val="Palatino Linotype"/>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numFmt numFmtId="13" formatCode="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name val="Palatino Linotype"/>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auto="1"/>
        <name val="Palatino Linotype"/>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8"/>
        <color auto="1"/>
        <name val="Palatino Linotype"/>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dxf>
    <dxf>
      <font>
        <b val="0"/>
        <i val="0"/>
        <strike val="0"/>
        <condense val="0"/>
        <extend val="0"/>
        <outline val="0"/>
        <shadow val="0"/>
        <u val="none"/>
        <vertAlign val="baseline"/>
        <sz val="11"/>
        <color theme="0"/>
        <name val="Calibri"/>
        <scheme val="minor"/>
      </font>
      <numFmt numFmtId="13" formatCode="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name val="Palatino Linotype"/>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name val="Palatino Linotype"/>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name val="Palatino Linotype"/>
        <scheme val="none"/>
      </font>
      <alignment horizontal="left"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dxf>
    <dxf>
      <font>
        <b/>
        <i val="0"/>
        <strike val="0"/>
        <condense val="0"/>
        <extend val="0"/>
        <outline val="0"/>
        <shadow val="0"/>
        <u val="none"/>
        <vertAlign val="baseline"/>
        <sz val="11"/>
        <color theme="0"/>
        <name val="Calibri"/>
        <scheme val="minor"/>
      </font>
      <numFmt numFmtId="14" formatCode="0.0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color theme="1"/>
        <name val="Palatino Linotype"/>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theme="1"/>
        <name val="Palatino Linotype"/>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theme="1"/>
        <name val="Palatino Linotype"/>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color theme="1"/>
        <name val="Palatino Linotype"/>
        <scheme val="none"/>
      </font>
    </dxf>
    <dxf>
      <font>
        <strike val="0"/>
        <outline val="0"/>
        <shadow val="0"/>
        <u val="none"/>
        <vertAlign val="baseline"/>
        <sz val="11"/>
        <name val="Palatino Linotype"/>
        <scheme val="none"/>
      </font>
    </dxf>
    <dxf>
      <numFmt numFmtId="14"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alignment horizontal="center" vertical="bottom" textRotation="0" wrapText="0" indent="0" justifyLastLine="0" shrinkToFit="0" readingOrder="0"/>
    </dxf>
  </dxfs>
  <tableStyles count="0" defaultTableStyle="TableStyleMedium9" defaultPivotStyle="PivotStyleLight16"/>
  <colors>
    <mruColors>
      <color rgb="FF1E49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none" spc="50" normalizeH="0" baseline="0">
                <a:solidFill>
                  <a:schemeClr val="tx1">
                    <a:lumMod val="65000"/>
                    <a:lumOff val="35000"/>
                  </a:schemeClr>
                </a:solidFill>
                <a:latin typeface="+mj-lt"/>
                <a:ea typeface="+mj-ea"/>
                <a:cs typeface="+mj-cs"/>
              </a:defRPr>
            </a:pPr>
            <a:r>
              <a:rPr lang="en-US" sz="900"/>
              <a:t>Ministerio de Hacienda
Centro de Capacitación en Política y Gestión Fiscal
Departamento de Investigación y Publicaciones
Participantes
Acumulada al 4to Trimestre (Enero - Diciembre) 2024</a:t>
            </a:r>
          </a:p>
        </c:rich>
      </c:tx>
      <c:layout/>
      <c:overlay val="0"/>
      <c:spPr>
        <a:noFill/>
        <a:ln>
          <a:noFill/>
        </a:ln>
        <a:effectLst/>
      </c:spPr>
      <c:txPr>
        <a:bodyPr rot="0" spcFirstLastPara="1" vertOverflow="ellipsis" vert="horz" wrap="square" anchor="ctr" anchorCtr="1"/>
        <a:lstStyle/>
        <a:p>
          <a:pPr>
            <a:defRPr sz="900" b="0"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1"/>
        <c:ser>
          <c:idx val="0"/>
          <c:order val="0"/>
          <c:tx>
            <c:strRef>
              <c:f>'Acciones y Partici. Resumen'!$A$49</c:f>
              <c:strCache>
                <c:ptCount val="1"/>
                <c:pt idx="0">
                  <c:v>enero-diciembre 2024</c:v>
                </c:pt>
              </c:strCache>
            </c:strRef>
          </c:tx>
          <c:spPr>
            <a:solidFill>
              <a:srgbClr val="1E497C"/>
            </a:solidFill>
          </c:spPr>
          <c:invertIfNegative val="1"/>
          <c:dPt>
            <c:idx val="0"/>
            <c:invertIfNegative val="1"/>
            <c:bubble3D val="0"/>
            <c:spPr>
              <a:solidFill>
                <a:srgbClr val="1E497C"/>
              </a:solidFill>
              <a:ln>
                <a:noFill/>
              </a:ln>
              <a:effectLst/>
            </c:spPr>
            <c:extLst>
              <c:ext xmlns:c16="http://schemas.microsoft.com/office/drawing/2014/chart" uri="{C3380CC4-5D6E-409C-BE32-E72D297353CC}">
                <c16:uniqueId val="{00000001-56C4-4A09-81D5-172F3B00862D}"/>
              </c:ext>
            </c:extLst>
          </c:dPt>
          <c:dPt>
            <c:idx val="1"/>
            <c:invertIfNegative val="1"/>
            <c:bubble3D val="0"/>
            <c:spPr>
              <a:solidFill>
                <a:srgbClr val="1E497C"/>
              </a:solidFill>
              <a:ln>
                <a:noFill/>
              </a:ln>
              <a:effectLst/>
            </c:spPr>
            <c:extLst>
              <c:ext xmlns:c16="http://schemas.microsoft.com/office/drawing/2014/chart" uri="{C3380CC4-5D6E-409C-BE32-E72D297353CC}">
                <c16:uniqueId val="{00000001-573F-4CA4-8A57-6AA92FC7F8A3}"/>
              </c:ext>
            </c:extLst>
          </c:dPt>
          <c:dPt>
            <c:idx val="2"/>
            <c:invertIfNegative val="1"/>
            <c:bubble3D val="0"/>
            <c:spPr>
              <a:solidFill>
                <a:srgbClr val="1E497C"/>
              </a:solidFill>
              <a:ln>
                <a:noFill/>
              </a:ln>
              <a:effectLst/>
            </c:spPr>
            <c:extLst>
              <c:ext xmlns:c16="http://schemas.microsoft.com/office/drawing/2014/chart" uri="{C3380CC4-5D6E-409C-BE32-E72D297353CC}">
                <c16:uniqueId val="{00000003-573F-4CA4-8A57-6AA92FC7F8A3}"/>
              </c:ext>
            </c:extLst>
          </c:dPt>
          <c:dPt>
            <c:idx val="3"/>
            <c:invertIfNegative val="1"/>
            <c:bubble3D val="0"/>
            <c:spPr>
              <a:solidFill>
                <a:srgbClr val="1E497C"/>
              </a:solidFill>
              <a:ln>
                <a:noFill/>
              </a:ln>
              <a:effectLst/>
            </c:spPr>
            <c:extLst>
              <c:ext xmlns:c16="http://schemas.microsoft.com/office/drawing/2014/chart" uri="{C3380CC4-5D6E-409C-BE32-E72D297353CC}">
                <c16:uniqueId val="{00000005-573F-4CA4-8A57-6AA92FC7F8A3}"/>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'Acciones y Partici. Resumen'!$B$48:$E$48</c:f>
              <c:strCache>
                <c:ptCount val="4"/>
                <c:pt idx="0">
                  <c:v>Solicitantes Admitidos</c:v>
                </c:pt>
                <c:pt idx="1">
                  <c:v>Iniciados nuevos</c:v>
                </c:pt>
                <c:pt idx="2">
                  <c:v>En proceso de Iniciar</c:v>
                </c:pt>
                <c:pt idx="3">
                  <c:v>Concluidos</c:v>
                </c:pt>
              </c:strCache>
            </c:strRef>
          </c:cat>
          <c:val>
            <c:numRef>
              <c:f>'Acciones y Partici. Resumen'!$B$49:$E$49</c:f>
              <c:numCache>
                <c:formatCode>#,##0</c:formatCode>
                <c:ptCount val="4"/>
                <c:pt idx="0">
                  <c:v>11691</c:v>
                </c:pt>
                <c:pt idx="1">
                  <c:v>9443</c:v>
                </c:pt>
                <c:pt idx="2">
                  <c:v>2248</c:v>
                </c:pt>
                <c:pt idx="3">
                  <c:v>12253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6-573F-4CA4-8A57-6AA92FC7F8A3}"/>
            </c:ext>
          </c:extLst>
        </c:ser>
        <c:dLbls>
          <c:showLegendKey val="0"/>
          <c:showVal val="0"/>
          <c:showCatName val="0"/>
          <c:showSerName val="0"/>
          <c:showPercent val="0"/>
          <c:showBubbleSize val="0"/>
        </c:dLbls>
        <c:gapWidth val="80"/>
        <c:overlap val="25"/>
        <c:axId val="780772079"/>
        <c:axId val="379313243"/>
      </c:barChart>
      <c:catAx>
        <c:axId val="780772079"/>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rich>
          </c:tx>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379313243"/>
        <c:crosses val="autoZero"/>
        <c:auto val="1"/>
        <c:lblAlgn val="ctr"/>
        <c:lblOffset val="100"/>
        <c:noMultiLvlLbl val="1"/>
      </c:catAx>
      <c:valAx>
        <c:axId val="379313243"/>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crossAx val="780772079"/>
        <c:crosses val="autoZero"/>
        <c:crossBetween val="between"/>
      </c:valAx>
      <c:spPr>
        <a:noFill/>
        <a:ln>
          <a:noFill/>
        </a:ln>
        <a:effectLst/>
      </c:spPr>
    </c:plotArea>
    <c:plotVisOnly val="1"/>
    <c:dispBlanksAs val="zero"/>
    <c:showDLblsOverMax val="1"/>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05641615059555E-2"/>
          <c:y val="0.23383685800604226"/>
          <c:w val="0.87780614024554116"/>
          <c:h val="0.50690813163737858"/>
        </c:manualLayout>
      </c:layout>
      <c:barChart>
        <c:barDir val="col"/>
        <c:grouping val="clustered"/>
        <c:varyColors val="0"/>
        <c:ser>
          <c:idx val="0"/>
          <c:order val="0"/>
          <c:tx>
            <c:strRef>
              <c:f>'Usuarios Centro Documentación'!$B$37</c:f>
              <c:strCache>
                <c:ptCount val="1"/>
                <c:pt idx="0">
                  <c:v>M</c:v>
                </c:pt>
              </c:strCache>
            </c:strRef>
          </c:tx>
          <c:spPr>
            <a:solidFill>
              <a:schemeClr val="bg1">
                <a:lumMod val="85000"/>
              </a:schemeClr>
            </a:solidFill>
            <a:ln>
              <a:no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E29-4E7F-B0AA-3CE9A9011C5B}"/>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E29-4E7F-B0AA-3CE9A9011C5B}"/>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E29-4E7F-B0AA-3CE9A9011C5B}"/>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E29-4E7F-B0AA-3CE9A9011C5B}"/>
                </c:ext>
              </c:extLst>
            </c:dLbl>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E29-4E7F-B0AA-3CE9A9011C5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29-4E7F-B0AA-3CE9A9011C5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29-4E7F-B0AA-3CE9A9011C5B}"/>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29-4E7F-B0AA-3CE9A9011C5B}"/>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29-4E7F-B0AA-3CE9A9011C5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29-4E7F-B0AA-3CE9A9011C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'Usuarios Centro Documentación'!$A$38:$A$42</c:f>
              <c:strCache>
                <c:ptCount val="5"/>
                <c:pt idx="0">
                  <c:v>APEC</c:v>
                </c:pt>
                <c:pt idx="1">
                  <c:v>DIGECOG</c:v>
                </c:pt>
                <c:pt idx="2">
                  <c:v>CAPGEFI</c:v>
                </c:pt>
                <c:pt idx="3">
                  <c:v>MAPRE</c:v>
                </c:pt>
                <c:pt idx="4">
                  <c:v>Otros</c:v>
                </c:pt>
              </c:strCache>
            </c:strRef>
          </c:cat>
          <c:val>
            <c:numRef>
              <c:f>'Usuarios Centro Documentación'!$B$38:$B$42</c:f>
              <c:numCache>
                <c:formatCode>General</c:formatCode>
                <c:ptCount val="5"/>
                <c:pt idx="0">
                  <c:v>2</c:v>
                </c:pt>
                <c:pt idx="1">
                  <c:v>5</c:v>
                </c:pt>
                <c:pt idx="2">
                  <c:v>2</c:v>
                </c:pt>
                <c:pt idx="3">
                  <c:v>1</c:v>
                </c:pt>
                <c:pt idx="4">
                  <c:v>0</c:v>
                </c:pt>
              </c:numCache>
            </c:numRef>
          </c:val>
          <c:extLst>
            <c:ext xmlns:c16="http://schemas.microsoft.com/office/drawing/2014/chart" uri="{C3380CC4-5D6E-409C-BE32-E72D297353CC}">
              <c16:uniqueId val="{0000000A-5E29-4E7F-B0AA-3CE9A9011C5B}"/>
            </c:ext>
          </c:extLst>
        </c:ser>
        <c:ser>
          <c:idx val="1"/>
          <c:order val="1"/>
          <c:tx>
            <c:strRef>
              <c:f>'Usuarios Centro Documentación'!$C$37</c:f>
              <c:strCache>
                <c:ptCount val="1"/>
                <c:pt idx="0">
                  <c:v>F</c:v>
                </c:pt>
              </c:strCache>
            </c:strRef>
          </c:tx>
          <c:spPr>
            <a:solidFill>
              <a:srgbClr val="1E497C"/>
            </a:solidFill>
            <a:ln>
              <a:no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E29-4E7F-B0AA-3CE9A9011C5B}"/>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E29-4E7F-B0AA-3CE9A9011C5B}"/>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E29-4E7F-B0AA-3CE9A9011C5B}"/>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E29-4E7F-B0AA-3CE9A9011C5B}"/>
                </c:ext>
              </c:extLst>
            </c:dLbl>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E29-4E7F-B0AA-3CE9A9011C5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29-4E7F-B0AA-3CE9A9011C5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E29-4E7F-B0AA-3CE9A9011C5B}"/>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E29-4E7F-B0AA-3CE9A9011C5B}"/>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E29-4E7F-B0AA-3CE9A9011C5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E29-4E7F-B0AA-3CE9A9011C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'Usuarios Centro Documentación'!$A$38:$A$42</c:f>
              <c:strCache>
                <c:ptCount val="5"/>
                <c:pt idx="0">
                  <c:v>APEC</c:v>
                </c:pt>
                <c:pt idx="1">
                  <c:v>DIGECOG</c:v>
                </c:pt>
                <c:pt idx="2">
                  <c:v>CAPGEFI</c:v>
                </c:pt>
                <c:pt idx="3">
                  <c:v>MAPRE</c:v>
                </c:pt>
                <c:pt idx="4">
                  <c:v>Otros</c:v>
                </c:pt>
              </c:strCache>
            </c:strRef>
          </c:cat>
          <c:val>
            <c:numRef>
              <c:f>'Usuarios Centro Documentación'!$C$38:$C$42</c:f>
              <c:numCache>
                <c:formatCode>General</c:formatCode>
                <c:ptCount val="5"/>
                <c:pt idx="0">
                  <c:v>0</c:v>
                </c:pt>
                <c:pt idx="1">
                  <c:v>1</c:v>
                </c:pt>
                <c:pt idx="2">
                  <c:v>11</c:v>
                </c:pt>
                <c:pt idx="3">
                  <c:v>0</c:v>
                </c:pt>
                <c:pt idx="4">
                  <c:v>0</c:v>
                </c:pt>
              </c:numCache>
            </c:numRef>
          </c:val>
          <c:extLst>
            <c:ext xmlns:c16="http://schemas.microsoft.com/office/drawing/2014/chart" uri="{C3380CC4-5D6E-409C-BE32-E72D297353CC}">
              <c16:uniqueId val="{00000015-5E29-4E7F-B0AA-3CE9A9011C5B}"/>
            </c:ext>
          </c:extLst>
        </c:ser>
        <c:dLbls>
          <c:showLegendKey val="0"/>
          <c:showVal val="0"/>
          <c:showCatName val="0"/>
          <c:showSerName val="0"/>
          <c:showPercent val="0"/>
          <c:showBubbleSize val="0"/>
        </c:dLbls>
        <c:gapWidth val="80"/>
        <c:overlap val="-10"/>
        <c:axId val="87266031"/>
        <c:axId val="1"/>
      </c:barChart>
      <c:catAx>
        <c:axId val="87266031"/>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s-DO"/>
                  <a:t>Institución</a:t>
                </a:r>
              </a:p>
            </c:rich>
          </c:tx>
          <c:layout>
            <c:manualLayout>
              <c:xMode val="edge"/>
              <c:yMode val="edge"/>
              <c:x val="0.43919677806861307"/>
              <c:y val="0.83209702382406914"/>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0" spcFirstLastPara="1" vertOverflow="ellipsis"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none"/>
        <c:minorTickMark val="none"/>
        <c:tickLblPos val="nextTo"/>
        <c:crossAx val="872660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299504953326949"/>
          <c:y val="0.36412710478152821"/>
          <c:w val="0.26116728393022559"/>
          <c:h val="0.52842431987014971"/>
        </c:manualLayout>
      </c:layout>
      <c:pieChart>
        <c:varyColors val="1"/>
        <c:ser>
          <c:idx val="1"/>
          <c:order val="0"/>
          <c:tx>
            <c:strRef>
              <c:f>'Postulantes Beca Capacitación'!$C$14</c:f>
              <c:strCache>
                <c:ptCount val="1"/>
                <c:pt idx="0">
                  <c:v>Porcentaje</c:v>
                </c:pt>
              </c:strCache>
            </c:strRef>
          </c:tx>
          <c:dPt>
            <c:idx val="0"/>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1-A686-400C-81C2-C737154EC2FA}"/>
              </c:ext>
            </c:extLst>
          </c:dPt>
          <c:dPt>
            <c:idx val="1"/>
            <c:bubble3D val="0"/>
            <c:spPr>
              <a:solidFill>
                <a:srgbClr val="1E497C"/>
              </a:solidFill>
              <a:ln w="19050">
                <a:solidFill>
                  <a:schemeClr val="lt1"/>
                </a:solidFill>
              </a:ln>
              <a:effectLst/>
            </c:spPr>
            <c:extLst>
              <c:ext xmlns:c16="http://schemas.microsoft.com/office/drawing/2014/chart" uri="{C3380CC4-5D6E-409C-BE32-E72D297353CC}">
                <c16:uniqueId val="{00000003-A686-400C-81C2-C737154EC2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'Postulantes Beca Capacitación'!$A$15:$A$16</c:f>
              <c:strCache>
                <c:ptCount val="2"/>
                <c:pt idx="0">
                  <c:v>Femenino</c:v>
                </c:pt>
                <c:pt idx="1">
                  <c:v>Masculino</c:v>
                </c:pt>
              </c:strCache>
            </c:strRef>
          </c:cat>
          <c:val>
            <c:numRef>
              <c:f>'Postulantes Beca Capacitación'!$C$15:$C$16</c:f>
              <c:numCache>
                <c:formatCode>0.00%</c:formatCode>
                <c:ptCount val="2"/>
                <c:pt idx="0">
                  <c:v>0.65517241379310343</c:v>
                </c:pt>
                <c:pt idx="1">
                  <c:v>0.34482758620689657</c:v>
                </c:pt>
              </c:numCache>
            </c:numRef>
          </c:val>
          <c:extLst>
            <c:ext xmlns:c16="http://schemas.microsoft.com/office/drawing/2014/chart" uri="{C3380CC4-5D6E-409C-BE32-E72D297353CC}">
              <c16:uniqueId val="{00000004-A686-400C-81C2-C737154EC2FA}"/>
            </c:ext>
          </c:extLst>
        </c:ser>
        <c:ser>
          <c:idx val="0"/>
          <c:order val="1"/>
          <c:tx>
            <c:strRef>
              <c:f>'[1]Gráficas-2020'!$C$6</c:f>
              <c:strCache>
                <c:ptCount val="1"/>
                <c:pt idx="0">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A686-400C-81C2-C737154EC2FA}"/>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8-A686-400C-81C2-C737154EC2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'[1]Gráficas-2020'!$A$7:$A$8</c:f>
              <c:strCache>
                <c:ptCount val="2"/>
                <c:pt idx="0">
                  <c:v>Femenino</c:v>
                </c:pt>
                <c:pt idx="1">
                  <c:v>Masculino</c:v>
                </c:pt>
              </c:strCache>
            </c:strRef>
          </c:cat>
          <c:val>
            <c:numRef>
              <c:f>'[1]Gráficas-2020'!$C$7:$C$8</c:f>
              <c:numCache>
                <c:formatCode>General</c:formatCode>
                <c:ptCount val="2"/>
                <c:pt idx="0">
                  <c:v>0.625</c:v>
                </c:pt>
                <c:pt idx="1">
                  <c:v>0.375</c:v>
                </c:pt>
              </c:numCache>
            </c:numRef>
          </c:val>
          <c:extLst>
            <c:ext xmlns:c16="http://schemas.microsoft.com/office/drawing/2014/chart" uri="{C3380CC4-5D6E-409C-BE32-E72D297353CC}">
              <c16:uniqueId val="{00000009-A686-400C-81C2-C737154EC2FA}"/>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6279506530574825"/>
          <c:y val="0.48555854948345845"/>
          <c:w val="0.13294091959923054"/>
          <c:h val="0.16952197214816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535320216049383"/>
          <c:y val="0.36837549487296462"/>
          <c:w val="0.4402378472222222"/>
          <c:h val="0.51320472067272427"/>
        </c:manualLayout>
      </c:layout>
      <c:barChart>
        <c:barDir val="bar"/>
        <c:grouping val="clustered"/>
        <c:varyColors val="0"/>
        <c:ser>
          <c:idx val="0"/>
          <c:order val="0"/>
          <c:tx>
            <c:strRef>
              <c:f>'Postulantes Beca Capacitación'!$B$25</c:f>
              <c:strCache>
                <c:ptCount val="1"/>
                <c:pt idx="0">
                  <c:v>Cantidad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strRef>
              <c:f>'Postulantes Beca Capacitación'!$A$26:$A$45</c:f>
              <c:strCache>
                <c:ptCount val="14"/>
                <c:pt idx="0">
                  <c:v>Bachiller</c:v>
                </c:pt>
                <c:pt idx="1">
                  <c:v>Estudiante Universitario</c:v>
                </c:pt>
                <c:pt idx="2">
                  <c:v>Lic. en Contabilidad </c:v>
                </c:pt>
                <c:pt idx="3">
                  <c:v>Lic. en Administración de Empresas</c:v>
                </c:pt>
                <c:pt idx="4">
                  <c:v>Lic. en Derecho</c:v>
                </c:pt>
                <c:pt idx="5">
                  <c:v>Ing. Industrial</c:v>
                </c:pt>
                <c:pt idx="6">
                  <c:v>Lic. en Relaciones Internacionales</c:v>
                </c:pt>
                <c:pt idx="7">
                  <c:v>Lic. en Arquitectura</c:v>
                </c:pt>
                <c:pt idx="8">
                  <c:v>Lic. en Diplomacia y Servicios Internacionales</c:v>
                </c:pt>
                <c:pt idx="9">
                  <c:v>Lic. en Mercadotecnia</c:v>
                </c:pt>
                <c:pt idx="10">
                  <c:v>Lic. en Negocios Internacionales</c:v>
                </c:pt>
                <c:pt idx="11">
                  <c:v>Lic. en Psicologia</c:v>
                </c:pt>
                <c:pt idx="12">
                  <c:v>Lic. en Contaduría Pública</c:v>
                </c:pt>
                <c:pt idx="13">
                  <c:v>Lic. en Odontología</c:v>
                </c:pt>
              </c:strCache>
            </c:strRef>
          </c:cat>
          <c:val>
            <c:numRef>
              <c:f>'Postulantes Beca Capacitación'!$B$26:$B$45</c:f>
              <c:numCache>
                <c:formatCode>General</c:formatCode>
                <c:ptCount val="14"/>
                <c:pt idx="0">
                  <c:v>83</c:v>
                </c:pt>
                <c:pt idx="1">
                  <c:v>4</c:v>
                </c:pt>
                <c:pt idx="2">
                  <c:v>7</c:v>
                </c:pt>
                <c:pt idx="3">
                  <c:v>5</c:v>
                </c:pt>
                <c:pt idx="4">
                  <c:v>7</c:v>
                </c:pt>
                <c:pt idx="5">
                  <c:v>1</c:v>
                </c:pt>
                <c:pt idx="6">
                  <c:v>1</c:v>
                </c:pt>
                <c:pt idx="7">
                  <c:v>1</c:v>
                </c:pt>
                <c:pt idx="8">
                  <c:v>1</c:v>
                </c:pt>
                <c:pt idx="9">
                  <c:v>1</c:v>
                </c:pt>
                <c:pt idx="10">
                  <c:v>2</c:v>
                </c:pt>
                <c:pt idx="11">
                  <c:v>1</c:v>
                </c:pt>
                <c:pt idx="12">
                  <c:v>1</c:v>
                </c:pt>
                <c:pt idx="13">
                  <c:v>1</c:v>
                </c:pt>
              </c:numCache>
            </c:numRef>
          </c:val>
          <c:extLst>
            <c:ext xmlns:c16="http://schemas.microsoft.com/office/drawing/2014/chart" uri="{C3380CC4-5D6E-409C-BE32-E72D297353CC}">
              <c16:uniqueId val="{00000000-CC03-4D28-B711-B64C7F472EE0}"/>
            </c:ext>
          </c:extLst>
        </c:ser>
        <c:dLbls>
          <c:dLblPos val="outEnd"/>
          <c:showLegendKey val="0"/>
          <c:showVal val="1"/>
          <c:showCatName val="0"/>
          <c:showSerName val="0"/>
          <c:showPercent val="0"/>
          <c:showBubbleSize val="0"/>
        </c:dLbls>
        <c:gapWidth val="247"/>
        <c:axId val="230104848"/>
        <c:axId val="230106512"/>
      </c:barChart>
      <c:catAx>
        <c:axId val="230104848"/>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Nivel académico</a:t>
                </a:r>
              </a:p>
            </c:rich>
          </c:tx>
          <c:layout>
            <c:manualLayout>
              <c:xMode val="edge"/>
              <c:yMode val="edge"/>
              <c:x val="6.0561639020736517E-2"/>
              <c:y val="0.39515434646048442"/>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230106512"/>
        <c:crosses val="autoZero"/>
        <c:auto val="1"/>
        <c:lblAlgn val="ctr"/>
        <c:lblOffset val="100"/>
        <c:noMultiLvlLbl val="0"/>
      </c:catAx>
      <c:valAx>
        <c:axId val="230106512"/>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s-DO"/>
                  <a:t>Cantidad</a:t>
                </a:r>
              </a:p>
            </c:rich>
          </c:tx>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30104848"/>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28189153123537"/>
          <c:y val="0.4197042937200417"/>
          <c:w val="0.77193919968919977"/>
          <c:h val="0.40842002857750892"/>
        </c:manualLayout>
      </c:layout>
      <c:barChart>
        <c:barDir val="col"/>
        <c:grouping val="clustered"/>
        <c:varyColors val="0"/>
        <c:ser>
          <c:idx val="0"/>
          <c:order val="0"/>
          <c:tx>
            <c:strRef>
              <c:f>'Postulantes Beca Capacitación'!$C$55</c:f>
              <c:strCache>
                <c:ptCount val="1"/>
                <c:pt idx="0">
                  <c:v>Porcentaje</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'Postulantes Beca Capacitación'!$A$56:$A$58</c:f>
              <c:strCache>
                <c:ptCount val="3"/>
                <c:pt idx="0">
                  <c:v>Privado</c:v>
                </c:pt>
                <c:pt idx="1">
                  <c:v>Desempleados</c:v>
                </c:pt>
                <c:pt idx="2">
                  <c:v>Público</c:v>
                </c:pt>
              </c:strCache>
            </c:strRef>
          </c:cat>
          <c:val>
            <c:numRef>
              <c:f>'Postulantes Beca Capacitación'!$C$56:$C$58</c:f>
              <c:numCache>
                <c:formatCode>0%</c:formatCode>
                <c:ptCount val="3"/>
                <c:pt idx="0">
                  <c:v>0.17241379310344829</c:v>
                </c:pt>
                <c:pt idx="1">
                  <c:v>0.52586206896551724</c:v>
                </c:pt>
                <c:pt idx="2">
                  <c:v>0.30172413793103448</c:v>
                </c:pt>
              </c:numCache>
            </c:numRef>
          </c:val>
          <c:extLst>
            <c:ext xmlns:c16="http://schemas.microsoft.com/office/drawing/2014/chart" uri="{C3380CC4-5D6E-409C-BE32-E72D297353CC}">
              <c16:uniqueId val="{00000000-AAD1-4FA3-A702-A63D44D9851D}"/>
            </c:ext>
          </c:extLst>
        </c:ser>
        <c:dLbls>
          <c:dLblPos val="inEnd"/>
          <c:showLegendKey val="0"/>
          <c:showVal val="1"/>
          <c:showCatName val="0"/>
          <c:showSerName val="0"/>
          <c:showPercent val="0"/>
          <c:showBubbleSize val="0"/>
        </c:dLbls>
        <c:gapWidth val="100"/>
        <c:overlap val="-24"/>
        <c:axId val="228753072"/>
        <c:axId val="273134720"/>
      </c:barChart>
      <c:catAx>
        <c:axId val="228753072"/>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Institución / Trabajo</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73134720"/>
        <c:crosses val="autoZero"/>
        <c:auto val="1"/>
        <c:lblAlgn val="ctr"/>
        <c:lblOffset val="100"/>
        <c:noMultiLvlLbl val="0"/>
      </c:catAx>
      <c:valAx>
        <c:axId val="273134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Porcentaje (%)</a:t>
                </a:r>
              </a:p>
            </c:rich>
          </c:tx>
          <c:layout>
            <c:manualLayout>
              <c:xMode val="edge"/>
              <c:yMode val="edge"/>
              <c:x val="2.4818764568764567E-2"/>
              <c:y val="0.3264265873015873"/>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28753072"/>
        <c:crosses val="autoZero"/>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06714785651793"/>
          <c:y val="0.37074123697613265"/>
          <c:w val="0.84037729658792648"/>
          <c:h val="0.51030841183715581"/>
        </c:manualLayout>
      </c:layout>
      <c:barChart>
        <c:barDir val="col"/>
        <c:grouping val="clustered"/>
        <c:varyColors val="0"/>
        <c:ser>
          <c:idx val="0"/>
          <c:order val="0"/>
          <c:tx>
            <c:strRef>
              <c:f>'Postulantes Beca Capacitación'!$B$67</c:f>
              <c:strCache>
                <c:ptCount val="1"/>
                <c:pt idx="0">
                  <c:v>Cantidad </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'Postulantes Beca Capacitación'!$A$68:$A$69</c:f>
              <c:strCache>
                <c:ptCount val="2"/>
                <c:pt idx="0">
                  <c:v>50 %</c:v>
                </c:pt>
                <c:pt idx="1">
                  <c:v>100%</c:v>
                </c:pt>
              </c:strCache>
            </c:strRef>
          </c:cat>
          <c:val>
            <c:numRef>
              <c:f>'Postulantes Beca Capacitación'!$B$68:$B$69</c:f>
              <c:numCache>
                <c:formatCode>General</c:formatCode>
                <c:ptCount val="2"/>
                <c:pt idx="0">
                  <c:v>16</c:v>
                </c:pt>
                <c:pt idx="1">
                  <c:v>100</c:v>
                </c:pt>
              </c:numCache>
            </c:numRef>
          </c:val>
          <c:extLst>
            <c:ext xmlns:c16="http://schemas.microsoft.com/office/drawing/2014/chart" uri="{C3380CC4-5D6E-409C-BE32-E72D297353CC}">
              <c16:uniqueId val="{00000000-BB42-449F-8739-1202CF84DD6D}"/>
            </c:ext>
          </c:extLst>
        </c:ser>
        <c:dLbls>
          <c:dLblPos val="outEnd"/>
          <c:showLegendKey val="0"/>
          <c:showVal val="1"/>
          <c:showCatName val="0"/>
          <c:showSerName val="0"/>
          <c:showPercent val="0"/>
          <c:showBubbleSize val="0"/>
        </c:dLbls>
        <c:gapWidth val="100"/>
        <c:overlap val="-24"/>
        <c:axId val="272565072"/>
        <c:axId val="272563408"/>
      </c:barChart>
      <c:catAx>
        <c:axId val="272565072"/>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Porcentaje (%) Recomendado</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72563408"/>
        <c:crosses val="autoZero"/>
        <c:auto val="1"/>
        <c:lblAlgn val="ctr"/>
        <c:lblOffset val="100"/>
        <c:noMultiLvlLbl val="0"/>
      </c:catAx>
      <c:valAx>
        <c:axId val="272563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Cantidad</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72565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3172941626011094"/>
          <c:y val="0.34371762819333307"/>
          <c:w val="0.39395805981691634"/>
          <c:h val="0.46795897932816544"/>
        </c:manualLayout>
      </c:layout>
      <c:barChart>
        <c:barDir val="bar"/>
        <c:grouping val="clustered"/>
        <c:varyColors val="0"/>
        <c:ser>
          <c:idx val="0"/>
          <c:order val="0"/>
          <c:tx>
            <c:strRef>
              <c:f>'Postulantes Beca Capacitación'!$C$82</c:f>
              <c:strCache>
                <c:ptCount val="1"/>
                <c:pt idx="0">
                  <c:v>Porcentaje</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'Postulantes Beca Capacitación'!$A$83:$A$91</c:f>
              <c:strCache>
                <c:ptCount val="8"/>
                <c:pt idx="0">
                  <c:v>Curso Básico de Técnicas Aduaneras</c:v>
                </c:pt>
                <c:pt idx="1">
                  <c:v>Curso Impuesto Sobre la Renta</c:v>
                </c:pt>
                <c:pt idx="2">
                  <c:v>Diplomado en Planificación y Gestión de Proyectos de InversiónPública del Estado</c:v>
                </c:pt>
                <c:pt idx="3">
                  <c:v>Curso Fundamentos del Sistema de Compras y Contrataciones PúblicasGubernamental</c:v>
                </c:pt>
                <c:pt idx="4">
                  <c:v>Diplomado en Logística Y Comercio Internacional</c:v>
                </c:pt>
                <c:pt idx="5">
                  <c:v>Taller de Impuesto a la Transferencia de Bienes Industrializados y Servicios (ITBIS)</c:v>
                </c:pt>
                <c:pt idx="6">
                  <c:v>Diplomado en Contabilidad Gubernamental</c:v>
                </c:pt>
                <c:pt idx="7">
                  <c:v>Taller de Actualización Aduanera</c:v>
                </c:pt>
              </c:strCache>
            </c:strRef>
          </c:cat>
          <c:val>
            <c:numRef>
              <c:f>'Postulantes Beca Capacitación'!$C$83:$C$91</c:f>
              <c:numCache>
                <c:formatCode>0%</c:formatCode>
                <c:ptCount val="8"/>
                <c:pt idx="0">
                  <c:v>0.92241379310344829</c:v>
                </c:pt>
                <c:pt idx="1">
                  <c:v>8.6206896551724137E-3</c:v>
                </c:pt>
                <c:pt idx="2">
                  <c:v>1.7241379310344827E-2</c:v>
                </c:pt>
                <c:pt idx="3">
                  <c:v>1.7241379310344827E-2</c:v>
                </c:pt>
                <c:pt idx="4">
                  <c:v>8.6206896551724137E-3</c:v>
                </c:pt>
                <c:pt idx="5">
                  <c:v>8.6206896551724137E-3</c:v>
                </c:pt>
                <c:pt idx="6">
                  <c:v>8.6206896551724137E-3</c:v>
                </c:pt>
                <c:pt idx="7">
                  <c:v>8.6206896551724137E-3</c:v>
                </c:pt>
              </c:numCache>
            </c:numRef>
          </c:val>
          <c:extLst>
            <c:ext xmlns:c16="http://schemas.microsoft.com/office/drawing/2014/chart" uri="{C3380CC4-5D6E-409C-BE32-E72D297353CC}">
              <c16:uniqueId val="{00000000-342C-4C38-B89F-CFAA6C05A260}"/>
            </c:ext>
          </c:extLst>
        </c:ser>
        <c:dLbls>
          <c:dLblPos val="outEnd"/>
          <c:showLegendKey val="0"/>
          <c:showVal val="1"/>
          <c:showCatName val="0"/>
          <c:showSerName val="0"/>
          <c:showPercent val="0"/>
          <c:showBubbleSize val="0"/>
        </c:dLbls>
        <c:gapWidth val="100"/>
        <c:axId val="361866448"/>
        <c:axId val="361866864"/>
      </c:barChart>
      <c:catAx>
        <c:axId val="361866448"/>
        <c:scaling>
          <c:orientation val="minMax"/>
        </c:scaling>
        <c:delete val="0"/>
        <c:axPos val="l"/>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Denominación </a:t>
                </a:r>
              </a:p>
            </c:rich>
          </c:tx>
          <c:layout>
            <c:manualLayout>
              <c:xMode val="edge"/>
              <c:yMode val="edge"/>
              <c:x val="2.2209079438310925E-2"/>
              <c:y val="0.38344827702483403"/>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700" b="0" i="0" u="none" strike="noStrike" kern="1200" baseline="0">
                <a:solidFill>
                  <a:schemeClr val="tx1">
                    <a:lumMod val="50000"/>
                    <a:lumOff val="50000"/>
                  </a:schemeClr>
                </a:solidFill>
                <a:latin typeface="+mn-lt"/>
                <a:ea typeface="+mn-ea"/>
                <a:cs typeface="+mn-cs"/>
              </a:defRPr>
            </a:pPr>
            <a:endParaRPr lang="en-US"/>
          </a:p>
        </c:txPr>
        <c:crossAx val="361866864"/>
        <c:crosses val="autoZero"/>
        <c:auto val="1"/>
        <c:lblAlgn val="ctr"/>
        <c:lblOffset val="100"/>
        <c:noMultiLvlLbl val="0"/>
      </c:catAx>
      <c:valAx>
        <c:axId val="361866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s-DO"/>
                  <a:t>Porcentaje (%)</a:t>
                </a:r>
              </a:p>
            </c:rich>
          </c:tx>
          <c:layout>
            <c:manualLayout>
              <c:xMode val="edge"/>
              <c:yMode val="edge"/>
              <c:x val="0.66762351107901341"/>
              <c:y val="0.90832969894758109"/>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6186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8381452318461"/>
          <c:y val="0.32407407407407407"/>
          <c:w val="0.84396062992125986"/>
          <c:h val="0.47035505978419362"/>
        </c:manualLayout>
      </c:layout>
      <c:barChart>
        <c:barDir val="col"/>
        <c:grouping val="cluster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'Postulantes Beca Capacitación'!$A$100:$A$112</c:f>
              <c:strCache>
                <c:ptCount val="13"/>
                <c:pt idx="0">
                  <c:v>Enero</c:v>
                </c:pt>
                <c:pt idx="1">
                  <c:v>Febrero</c:v>
                </c:pt>
                <c:pt idx="2">
                  <c:v>Marzo</c:v>
                </c:pt>
                <c:pt idx="3">
                  <c:v>Abril </c:v>
                </c:pt>
                <c:pt idx="4">
                  <c:v>Mayo</c:v>
                </c:pt>
                <c:pt idx="5">
                  <c:v>Mayo</c:v>
                </c:pt>
                <c:pt idx="6">
                  <c:v>Junio </c:v>
                </c:pt>
                <c:pt idx="7">
                  <c:v>Julio</c:v>
                </c:pt>
                <c:pt idx="8">
                  <c:v>Agosto</c:v>
                </c:pt>
                <c:pt idx="9">
                  <c:v>Septiembre</c:v>
                </c:pt>
                <c:pt idx="10">
                  <c:v>Octubre</c:v>
                </c:pt>
                <c:pt idx="11">
                  <c:v>Noviembre</c:v>
                </c:pt>
                <c:pt idx="12">
                  <c:v>Diciembre</c:v>
                </c:pt>
              </c:strCache>
            </c:strRef>
          </c:cat>
          <c:val>
            <c:numRef>
              <c:f>'Postulantes Beca Capacitación'!$B$100:$B$112</c:f>
              <c:numCache>
                <c:formatCode>General</c:formatCode>
                <c:ptCount val="13"/>
                <c:pt idx="0">
                  <c:v>0</c:v>
                </c:pt>
                <c:pt idx="1">
                  <c:v>2</c:v>
                </c:pt>
                <c:pt idx="2">
                  <c:v>5</c:v>
                </c:pt>
                <c:pt idx="3">
                  <c:v>3</c:v>
                </c:pt>
                <c:pt idx="4">
                  <c:v>3</c:v>
                </c:pt>
                <c:pt idx="5">
                  <c:v>6</c:v>
                </c:pt>
                <c:pt idx="6">
                  <c:v>30</c:v>
                </c:pt>
                <c:pt idx="7">
                  <c:v>6</c:v>
                </c:pt>
                <c:pt idx="8">
                  <c:v>13</c:v>
                </c:pt>
                <c:pt idx="9">
                  <c:v>46</c:v>
                </c:pt>
                <c:pt idx="10">
                  <c:v>2</c:v>
                </c:pt>
                <c:pt idx="11">
                  <c:v>0</c:v>
                </c:pt>
                <c:pt idx="12">
                  <c:v>0</c:v>
                </c:pt>
              </c:numCache>
            </c:numRef>
          </c:val>
          <c:extLst>
            <c:ext xmlns:c16="http://schemas.microsoft.com/office/drawing/2014/chart" uri="{C3380CC4-5D6E-409C-BE32-E72D297353CC}">
              <c16:uniqueId val="{00000000-F86D-496A-972E-F1D16D715064}"/>
            </c:ext>
          </c:extLst>
        </c:ser>
        <c:dLbls>
          <c:dLblPos val="outEnd"/>
          <c:showLegendKey val="0"/>
          <c:showVal val="1"/>
          <c:showCatName val="0"/>
          <c:showSerName val="0"/>
          <c:showPercent val="0"/>
          <c:showBubbleSize val="0"/>
        </c:dLbls>
        <c:gapWidth val="100"/>
        <c:overlap val="-24"/>
        <c:axId val="433121536"/>
        <c:axId val="433120552"/>
      </c:barChart>
      <c:catAx>
        <c:axId val="433121536"/>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Mes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33120552"/>
        <c:crosses val="autoZero"/>
        <c:auto val="1"/>
        <c:lblAlgn val="ctr"/>
        <c:lblOffset val="100"/>
        <c:noMultiLvlLbl val="0"/>
      </c:catAx>
      <c:valAx>
        <c:axId val="433120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Cantidad</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33121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DO" sz="1200">
                <a:latin typeface="Adobe Caslon" pitchFamily="50" charset="0"/>
              </a:rPr>
              <a:t>Ministerio de Hacienda</a:t>
            </a:r>
          </a:p>
          <a:p>
            <a:pPr>
              <a:defRPr/>
            </a:pPr>
            <a:r>
              <a:rPr lang="es-DO" sz="1200">
                <a:latin typeface="Adobe Caslon" pitchFamily="50" charset="0"/>
              </a:rPr>
              <a:t>Centro de Capacitación en Política y Gestión Fiscal</a:t>
            </a:r>
          </a:p>
          <a:p>
            <a:pPr>
              <a:defRPr/>
            </a:pPr>
            <a:r>
              <a:rPr lang="es-DO" sz="1200">
                <a:latin typeface="Palatino Linotype" panose="02040502050505030304" pitchFamily="18" charset="0"/>
              </a:rPr>
              <a:t>Becados en</a:t>
            </a:r>
            <a:r>
              <a:rPr lang="es-DO" sz="1200" baseline="0">
                <a:latin typeface="Palatino Linotype" panose="02040502050505030304" pitchFamily="18" charset="0"/>
              </a:rPr>
              <a:t> Capacitación por Sectores y Género</a:t>
            </a:r>
          </a:p>
          <a:p>
            <a:pPr>
              <a:defRPr/>
            </a:pPr>
            <a:r>
              <a:rPr lang="es-DO" sz="1200" baseline="0">
                <a:latin typeface="Palatino Linotype" panose="02040502050505030304" pitchFamily="18" charset="0"/>
              </a:rPr>
              <a:t>Acumulada al 4to Trimestre (Enero - Diciembre) 2024</a:t>
            </a:r>
            <a:endParaRPr lang="es-DO" sz="1200">
              <a:latin typeface="Palatino Linotype" panose="02040502050505030304" pitchFamily="18" charset="0"/>
            </a:endParaRPr>
          </a:p>
        </c:rich>
      </c:tx>
      <c:layout>
        <c:manualLayout>
          <c:xMode val="edge"/>
          <c:yMode val="edge"/>
          <c:x val="0.29842448189746312"/>
          <c:y val="9.5598071388294271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4.2712294096443344E-2"/>
          <c:y val="0.20341106817978274"/>
          <c:w val="0.93768602826935143"/>
          <c:h val="0.35983605421288539"/>
        </c:manualLayout>
      </c:layout>
      <c:barChart>
        <c:barDir val="col"/>
        <c:grouping val="clustered"/>
        <c:varyColors val="0"/>
        <c:ser>
          <c:idx val="0"/>
          <c:order val="0"/>
          <c:tx>
            <c:strRef>
              <c:f>'Becados en Capacitación'!$G$10</c:f>
              <c:strCache>
                <c:ptCount val="1"/>
                <c:pt idx="0">
                  <c:v>Curso: Básico de Técnicas Aduaneras</c:v>
                </c:pt>
              </c:strCache>
            </c:strRef>
          </c:tx>
          <c:spPr>
            <a:solidFill>
              <a:srgbClr val="1E497C"/>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multiLvlStrRef>
              <c:f>'Becados en Capacitación'!$H$8:$L$9</c:f>
              <c:multiLvlStrCache>
                <c:ptCount val="5"/>
                <c:lvl>
                  <c:pt idx="0">
                    <c:v>Desempleados</c:v>
                  </c:pt>
                  <c:pt idx="1">
                    <c:v>Público</c:v>
                  </c:pt>
                  <c:pt idx="2">
                    <c:v>Privado</c:v>
                  </c:pt>
                  <c:pt idx="3">
                    <c:v>Masculino</c:v>
                  </c:pt>
                  <c:pt idx="4">
                    <c:v>Femenino</c:v>
                  </c:pt>
                </c:lvl>
                <c:lvl>
                  <c:pt idx="0">
                    <c:v>Sectores </c:v>
                  </c:pt>
                  <c:pt idx="3">
                    <c:v>Género</c:v>
                  </c:pt>
                </c:lvl>
              </c:multiLvlStrCache>
            </c:multiLvlStrRef>
          </c:cat>
          <c:val>
            <c:numRef>
              <c:f>'Becados en Capacitación'!$H$10:$L$10</c:f>
              <c:numCache>
                <c:formatCode>General</c:formatCode>
                <c:ptCount val="5"/>
                <c:pt idx="0">
                  <c:v>0</c:v>
                </c:pt>
                <c:pt idx="1">
                  <c:v>20</c:v>
                </c:pt>
                <c:pt idx="2">
                  <c:v>70</c:v>
                </c:pt>
                <c:pt idx="3">
                  <c:v>29</c:v>
                </c:pt>
                <c:pt idx="4">
                  <c:v>61</c:v>
                </c:pt>
              </c:numCache>
            </c:numRef>
          </c:val>
          <c:extLst>
            <c:ext xmlns:c16="http://schemas.microsoft.com/office/drawing/2014/chart" uri="{C3380CC4-5D6E-409C-BE32-E72D297353CC}">
              <c16:uniqueId val="{00000000-FDDE-4985-A7CD-0469C1BB8BE1}"/>
            </c:ext>
          </c:extLst>
        </c:ser>
        <c:dLbls>
          <c:dLblPos val="inEnd"/>
          <c:showLegendKey val="0"/>
          <c:showVal val="1"/>
          <c:showCatName val="0"/>
          <c:showSerName val="0"/>
          <c:showPercent val="0"/>
          <c:showBubbleSize val="0"/>
        </c:dLbls>
        <c:gapWidth val="65"/>
        <c:axId val="976157888"/>
        <c:axId val="976164128"/>
      </c:barChart>
      <c:catAx>
        <c:axId val="9761578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976164128"/>
        <c:crosses val="autoZero"/>
        <c:auto val="1"/>
        <c:lblAlgn val="ctr"/>
        <c:lblOffset val="100"/>
        <c:noMultiLvlLbl val="0"/>
      </c:catAx>
      <c:valAx>
        <c:axId val="9761641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976157888"/>
        <c:crosses val="autoZero"/>
        <c:crossBetween val="between"/>
      </c:valAx>
      <c:spPr>
        <a:noFill/>
        <a:ln>
          <a:noFill/>
        </a:ln>
        <a:effectLst/>
      </c:spPr>
    </c:plotArea>
    <c:legend>
      <c:legendPos val="b"/>
      <c:layout>
        <c:manualLayout>
          <c:xMode val="edge"/>
          <c:yMode val="edge"/>
          <c:x val="0.27218671902715424"/>
          <c:y val="0.87002248423898942"/>
          <c:w val="0.46566649439354757"/>
          <c:h val="4.9991567535642038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mn-lt"/>
                <a:ea typeface="+mn-ea"/>
                <a:cs typeface="+mn-cs"/>
              </a:defRPr>
            </a:pPr>
            <a:r>
              <a:rPr lang="en-US" sz="1100" b="0">
                <a:latin typeface="Adobe Caslon" pitchFamily="50" charset="0"/>
              </a:rPr>
              <a:t>Ministerio de Hacienda</a:t>
            </a:r>
          </a:p>
          <a:p>
            <a:pPr>
              <a:defRPr sz="1100"/>
            </a:pPr>
            <a:r>
              <a:rPr lang="en-US" sz="1100" b="0">
                <a:latin typeface="Adobe Caslon" pitchFamily="50" charset="0"/>
              </a:rPr>
              <a:t>Centro de Capacitación en Política y Gestión Fiscal</a:t>
            </a:r>
          </a:p>
          <a:p>
            <a:pPr>
              <a:defRPr sz="1100"/>
            </a:pPr>
            <a:r>
              <a:rPr lang="en-US" sz="1100">
                <a:latin typeface="Palatino Linotype" panose="02040502050505030304" pitchFamily="18" charset="0"/>
              </a:rPr>
              <a:t>Becados en Capacitación</a:t>
            </a:r>
          </a:p>
          <a:p>
            <a:pPr>
              <a:defRPr sz="1100"/>
            </a:pPr>
            <a:r>
              <a:rPr lang="en-US" sz="1100" b="1">
                <a:latin typeface="Palatino Linotype" panose="02040502050505030304" pitchFamily="18" charset="0"/>
              </a:rPr>
              <a:t>Monto Subsidiado por el Estado</a:t>
            </a:r>
          </a:p>
          <a:p>
            <a:pPr>
              <a:defRPr sz="1100"/>
            </a:pPr>
            <a:r>
              <a:rPr lang="en-US" sz="1100" b="0">
                <a:latin typeface="Palatino Linotype" panose="02040502050505030304" pitchFamily="18" charset="0"/>
              </a:rPr>
              <a:t>Acumulada al 4to Trimestre (Enero - DICIEMBRE) 2024</a:t>
            </a:r>
          </a:p>
        </c:rich>
      </c:tx>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mn-lt"/>
              <a:ea typeface="+mn-ea"/>
              <a:cs typeface="+mn-cs"/>
            </a:defRPr>
          </a:pPr>
          <a:endParaRPr lang="en-US"/>
        </a:p>
      </c:txPr>
    </c:title>
    <c:autoTitleDeleted val="0"/>
    <c:view3D>
      <c:rotX val="0"/>
      <c:rotY val="0"/>
      <c:depthPercent val="100"/>
      <c:rAngAx val="0"/>
      <c:perspective val="10"/>
    </c:view3D>
    <c:floor>
      <c:thickness val="0"/>
      <c:spPr>
        <a:solidFill>
          <a:schemeClr val="lt1"/>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4707845513024299"/>
          <c:y val="0.30201733618760446"/>
          <c:w val="0.43544110687126264"/>
          <c:h val="0.56038130429272004"/>
        </c:manualLayout>
      </c:layout>
      <c:bar3DChart>
        <c:barDir val="bar"/>
        <c:grouping val="clustered"/>
        <c:varyColors val="0"/>
        <c:ser>
          <c:idx val="0"/>
          <c:order val="0"/>
          <c:tx>
            <c:strRef>
              <c:f>'Becados en Capacitación'!$N$8</c:f>
              <c:strCache>
                <c:ptCount val="1"/>
                <c:pt idx="0">
                  <c:v>Monto Subsidiado por el Estado</c:v>
                </c:pt>
              </c:strCache>
            </c:strRef>
          </c:tx>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'Becados en Capacitación'!$G$10:$G$10</c:f>
              <c:strCache>
                <c:ptCount val="1"/>
                <c:pt idx="0">
                  <c:v>Curso: Básico de Técnicas Aduaneras</c:v>
                </c:pt>
              </c:strCache>
            </c:strRef>
          </c:cat>
          <c:val>
            <c:numRef>
              <c:f>'Becados en Capacitación'!$N$10:$N$10</c:f>
              <c:numCache>
                <c:formatCode>_("RD$"* #,##0.00_);_("RD$"* \(#,##0.00\);_("RD$"* "-"??_);_(@_)</c:formatCode>
                <c:ptCount val="1"/>
                <c:pt idx="0">
                  <c:v>1225700</c:v>
                </c:pt>
              </c:numCache>
            </c:numRef>
          </c:val>
          <c:extLst>
            <c:ext xmlns:c16="http://schemas.microsoft.com/office/drawing/2014/chart" uri="{C3380CC4-5D6E-409C-BE32-E72D297353CC}">
              <c16:uniqueId val="{00000000-139E-4C8D-9064-9BD788F525D9}"/>
            </c:ext>
          </c:extLst>
        </c:ser>
        <c:dLbls>
          <c:showLegendKey val="0"/>
          <c:showVal val="0"/>
          <c:showCatName val="0"/>
          <c:showSerName val="0"/>
          <c:showPercent val="0"/>
          <c:showBubbleSize val="0"/>
        </c:dLbls>
        <c:gapWidth val="160"/>
        <c:gapDepth val="0"/>
        <c:shape val="box"/>
        <c:axId val="1226633184"/>
        <c:axId val="1226620704"/>
        <c:axId val="0"/>
      </c:bar3DChart>
      <c:catAx>
        <c:axId val="1226633184"/>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t>Programas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26620704"/>
        <c:crosses val="autoZero"/>
        <c:auto val="1"/>
        <c:lblAlgn val="ctr"/>
        <c:lblOffset val="100"/>
        <c:noMultiLvlLbl val="0"/>
      </c:catAx>
      <c:valAx>
        <c:axId val="1226620704"/>
        <c:scaling>
          <c:orientation val="minMax"/>
        </c:scaling>
        <c:delete val="0"/>
        <c:axPos val="b"/>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s-DO" sz="1050"/>
                  <a:t>Monto en RD$</a:t>
                </a:r>
              </a:p>
            </c:rich>
          </c:tx>
          <c:layout>
            <c:manualLayout>
              <c:xMode val="edge"/>
              <c:yMode val="edge"/>
              <c:x val="0.51753341149188847"/>
              <c:y val="0.90597576049076978"/>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_(&quot;RD$&quot;* #,##0.00_);_(&quot;RD$&quot;* \(#,##0.00\);_(&quot;RD$&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400" b="0" i="0" u="none" strike="noStrike" kern="1200" baseline="0">
                <a:solidFill>
                  <a:schemeClr val="tx1">
                    <a:lumMod val="65000"/>
                    <a:lumOff val="35000"/>
                  </a:schemeClr>
                </a:solidFill>
                <a:latin typeface="+mn-lt"/>
                <a:ea typeface="+mn-ea"/>
                <a:cs typeface="+mn-cs"/>
              </a:defRPr>
            </a:pPr>
            <a:endParaRPr lang="en-US"/>
          </a:p>
        </c:txPr>
        <c:crossAx val="1226633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163983257192346E-2"/>
          <c:y val="0.30700458102949524"/>
          <c:w val="0.89288091575232176"/>
          <c:h val="0.38775402621823513"/>
        </c:manualLayout>
      </c:layout>
      <c:barChart>
        <c:barDir val="col"/>
        <c:grouping val="clustered"/>
        <c:varyColors val="0"/>
        <c:ser>
          <c:idx val="0"/>
          <c:order val="0"/>
          <c:tx>
            <c:strRef>
              <c:f>'Participantes que Culminaron'!$N$48</c:f>
              <c:strCache>
                <c:ptCount val="1"/>
                <c:pt idx="0">
                  <c:v>Femenino</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'Participantes que Culminaron'!$K$49:$M$58</c:f>
              <c:multiLvlStrCache>
                <c:ptCount val="10"/>
                <c:lvl>
                  <c:pt idx="0">
                    <c:v>MH</c:v>
                  </c:pt>
                  <c:pt idx="1">
                    <c:v>Público</c:v>
                  </c:pt>
                  <c:pt idx="2">
                    <c:v>Privado</c:v>
                  </c:pt>
                  <c:pt idx="3">
                    <c:v>Público y Privado</c:v>
                  </c:pt>
                  <c:pt idx="4">
                    <c:v>Otros</c:v>
                  </c:pt>
                  <c:pt idx="5">
                    <c:v>MH</c:v>
                  </c:pt>
                  <c:pt idx="6">
                    <c:v>Público</c:v>
                  </c:pt>
                  <c:pt idx="7">
                    <c:v>Privado</c:v>
                  </c:pt>
                  <c:pt idx="8">
                    <c:v>Público y Privado</c:v>
                  </c:pt>
                  <c:pt idx="9">
                    <c:v>Otros</c:v>
                  </c:pt>
                </c:lvl>
                <c:lvl>
                  <c:pt idx="0">
                    <c:v>Programación Abierta</c:v>
                  </c:pt>
                  <c:pt idx="5">
                    <c:v>Programación Regular</c:v>
                  </c:pt>
                </c:lvl>
                <c:lvl>
                  <c:pt idx="0">
                    <c:v>Tipo De Programación</c:v>
                  </c:pt>
                </c:lvl>
              </c:multiLvlStrCache>
            </c:multiLvlStrRef>
          </c:cat>
          <c:val>
            <c:numRef>
              <c:f>'Participantes que Culminaron'!$N$49:$N$58</c:f>
              <c:numCache>
                <c:formatCode>#,##0</c:formatCode>
                <c:ptCount val="10"/>
                <c:pt idx="0">
                  <c:v>18</c:v>
                </c:pt>
                <c:pt idx="1">
                  <c:v>1797</c:v>
                </c:pt>
                <c:pt idx="2">
                  <c:v>313</c:v>
                </c:pt>
                <c:pt idx="3">
                  <c:v>80</c:v>
                </c:pt>
                <c:pt idx="4">
                  <c:v>25</c:v>
                </c:pt>
                <c:pt idx="5">
                  <c:v>56</c:v>
                </c:pt>
                <c:pt idx="6">
                  <c:v>4515</c:v>
                </c:pt>
                <c:pt idx="7">
                  <c:v>455</c:v>
                </c:pt>
                <c:pt idx="8">
                  <c:v>289</c:v>
                </c:pt>
                <c:pt idx="9">
                  <c:v>14</c:v>
                </c:pt>
              </c:numCache>
            </c:numRef>
          </c:val>
          <c:extLst>
            <c:ext xmlns:c16="http://schemas.microsoft.com/office/drawing/2014/chart" uri="{C3380CC4-5D6E-409C-BE32-E72D297353CC}">
              <c16:uniqueId val="{00000000-6E14-405A-8724-0D1E2ECB09E6}"/>
            </c:ext>
          </c:extLst>
        </c:ser>
        <c:ser>
          <c:idx val="1"/>
          <c:order val="1"/>
          <c:tx>
            <c:strRef>
              <c:f>'Participantes que Culminaron'!$O$48</c:f>
              <c:strCache>
                <c:ptCount val="1"/>
                <c:pt idx="0">
                  <c:v>Masculino</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'Participantes que Culminaron'!$K$49:$M$58</c:f>
              <c:multiLvlStrCache>
                <c:ptCount val="10"/>
                <c:lvl>
                  <c:pt idx="0">
                    <c:v>MH</c:v>
                  </c:pt>
                  <c:pt idx="1">
                    <c:v>Público</c:v>
                  </c:pt>
                  <c:pt idx="2">
                    <c:v>Privado</c:v>
                  </c:pt>
                  <c:pt idx="3">
                    <c:v>Público y Privado</c:v>
                  </c:pt>
                  <c:pt idx="4">
                    <c:v>Otros</c:v>
                  </c:pt>
                  <c:pt idx="5">
                    <c:v>MH</c:v>
                  </c:pt>
                  <c:pt idx="6">
                    <c:v>Público</c:v>
                  </c:pt>
                  <c:pt idx="7">
                    <c:v>Privado</c:v>
                  </c:pt>
                  <c:pt idx="8">
                    <c:v>Público y Privado</c:v>
                  </c:pt>
                  <c:pt idx="9">
                    <c:v>Otros</c:v>
                  </c:pt>
                </c:lvl>
                <c:lvl>
                  <c:pt idx="0">
                    <c:v>Programación Abierta</c:v>
                  </c:pt>
                  <c:pt idx="5">
                    <c:v>Programación Regular</c:v>
                  </c:pt>
                </c:lvl>
                <c:lvl>
                  <c:pt idx="0">
                    <c:v>Tipo De Programación</c:v>
                  </c:pt>
                </c:lvl>
              </c:multiLvlStrCache>
            </c:multiLvlStrRef>
          </c:cat>
          <c:val>
            <c:numRef>
              <c:f>'Participantes que Culminaron'!$O$49:$O$58</c:f>
              <c:numCache>
                <c:formatCode>#,##0</c:formatCode>
                <c:ptCount val="10"/>
                <c:pt idx="0">
                  <c:v>9</c:v>
                </c:pt>
                <c:pt idx="1">
                  <c:v>1077</c:v>
                </c:pt>
                <c:pt idx="2">
                  <c:v>404</c:v>
                </c:pt>
                <c:pt idx="3">
                  <c:v>35</c:v>
                </c:pt>
                <c:pt idx="4">
                  <c:v>28</c:v>
                </c:pt>
                <c:pt idx="5">
                  <c:v>52</c:v>
                </c:pt>
                <c:pt idx="6">
                  <c:v>2349</c:v>
                </c:pt>
                <c:pt idx="7">
                  <c:v>505</c:v>
                </c:pt>
                <c:pt idx="8">
                  <c:v>197</c:v>
                </c:pt>
                <c:pt idx="9">
                  <c:v>35</c:v>
                </c:pt>
              </c:numCache>
            </c:numRef>
          </c:val>
          <c:extLst>
            <c:ext xmlns:c16="http://schemas.microsoft.com/office/drawing/2014/chart" uri="{C3380CC4-5D6E-409C-BE32-E72D297353CC}">
              <c16:uniqueId val="{00000001-6E14-405A-8724-0D1E2ECB09E6}"/>
            </c:ext>
          </c:extLst>
        </c:ser>
        <c:dLbls>
          <c:showLegendKey val="0"/>
          <c:showVal val="0"/>
          <c:showCatName val="0"/>
          <c:showSerName val="0"/>
          <c:showPercent val="0"/>
          <c:showBubbleSize val="0"/>
        </c:dLbls>
        <c:gapWidth val="219"/>
        <c:overlap val="-27"/>
        <c:axId val="149903392"/>
        <c:axId val="149885504"/>
      </c:barChart>
      <c:catAx>
        <c:axId val="1499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49885504"/>
        <c:crosses val="autoZero"/>
        <c:auto val="1"/>
        <c:lblAlgn val="ctr"/>
        <c:lblOffset val="100"/>
        <c:noMultiLvlLbl val="0"/>
      </c:catAx>
      <c:valAx>
        <c:axId val="149885504"/>
        <c:scaling>
          <c:orientation val="minMax"/>
        </c:scaling>
        <c:delete val="1"/>
        <c:axPos val="l"/>
        <c:numFmt formatCode="#,##0" sourceLinked="1"/>
        <c:majorTickMark val="none"/>
        <c:minorTickMark val="none"/>
        <c:tickLblPos val="nextTo"/>
        <c:crossAx val="149903392"/>
        <c:crosses val="autoZero"/>
        <c:crossBetween val="between"/>
      </c:valAx>
      <c:spPr>
        <a:noFill/>
        <a:ln>
          <a:noFill/>
        </a:ln>
        <a:effectLst/>
      </c:spPr>
    </c:plotArea>
    <c:legend>
      <c:legendPos val="b"/>
      <c:layout>
        <c:manualLayout>
          <c:xMode val="edge"/>
          <c:yMode val="edge"/>
          <c:x val="0.37654267221008125"/>
          <c:y val="0.92455787479763551"/>
          <c:w val="0.20760398721209794"/>
          <c:h val="5.784537750347779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163983257192346E-2"/>
          <c:y val="0.30700458102949524"/>
          <c:w val="0.89288091575232176"/>
          <c:h val="0.38775402621823513"/>
        </c:manualLayout>
      </c:layout>
      <c:barChart>
        <c:barDir val="col"/>
        <c:grouping val="clustered"/>
        <c:varyColors val="0"/>
        <c:ser>
          <c:idx val="0"/>
          <c:order val="0"/>
          <c:tx>
            <c:strRef>
              <c:f>'Participantes que Culminaron'!$C$80</c:f>
              <c:strCache>
                <c:ptCount val="1"/>
                <c:pt idx="0">
                  <c:v>Presencial</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'Participantes que Culminaron'!$A$81:$B$90</c:f>
              <c:multiLvlStrCache>
                <c:ptCount val="10"/>
                <c:lvl>
                  <c:pt idx="0">
                    <c:v>MH</c:v>
                  </c:pt>
                  <c:pt idx="1">
                    <c:v>Público</c:v>
                  </c:pt>
                  <c:pt idx="2">
                    <c:v>Privado</c:v>
                  </c:pt>
                  <c:pt idx="3">
                    <c:v>Público y Privado</c:v>
                  </c:pt>
                  <c:pt idx="4">
                    <c:v>Otros</c:v>
                  </c:pt>
                  <c:pt idx="5">
                    <c:v>MH</c:v>
                  </c:pt>
                  <c:pt idx="6">
                    <c:v>Público</c:v>
                  </c:pt>
                  <c:pt idx="7">
                    <c:v>Privado</c:v>
                  </c:pt>
                  <c:pt idx="8">
                    <c:v>Público y Privado</c:v>
                  </c:pt>
                  <c:pt idx="9">
                    <c:v>Otros</c:v>
                  </c:pt>
                </c:lvl>
                <c:lvl>
                  <c:pt idx="0">
                    <c:v>Regular</c:v>
                  </c:pt>
                  <c:pt idx="5">
                    <c:v>Abierta</c:v>
                  </c:pt>
                </c:lvl>
              </c:multiLvlStrCache>
            </c:multiLvlStrRef>
          </c:cat>
          <c:val>
            <c:numRef>
              <c:f>'Participantes que Culminaron'!$C$81:$C$90</c:f>
              <c:numCache>
                <c:formatCode>#,##0</c:formatCode>
                <c:ptCount val="10"/>
                <c:pt idx="0">
                  <c:v>108</c:v>
                </c:pt>
                <c:pt idx="1">
                  <c:v>4783</c:v>
                </c:pt>
                <c:pt idx="2">
                  <c:v>888</c:v>
                </c:pt>
                <c:pt idx="3">
                  <c:v>486</c:v>
                </c:pt>
                <c:pt idx="4">
                  <c:v>49</c:v>
                </c:pt>
                <c:pt idx="5">
                  <c:v>27</c:v>
                </c:pt>
                <c:pt idx="6">
                  <c:v>501</c:v>
                </c:pt>
                <c:pt idx="7">
                  <c:v>236</c:v>
                </c:pt>
                <c:pt idx="8">
                  <c:v>0</c:v>
                </c:pt>
                <c:pt idx="9">
                  <c:v>0</c:v>
                </c:pt>
              </c:numCache>
            </c:numRef>
          </c:val>
          <c:extLst>
            <c:ext xmlns:c16="http://schemas.microsoft.com/office/drawing/2014/chart" uri="{C3380CC4-5D6E-409C-BE32-E72D297353CC}">
              <c16:uniqueId val="{00000004-19DA-4DB7-A54B-ADC313062DD5}"/>
            </c:ext>
          </c:extLst>
        </c:ser>
        <c:ser>
          <c:idx val="1"/>
          <c:order val="1"/>
          <c:tx>
            <c:strRef>
              <c:f>'Participantes que Culminaron'!$D$80</c:f>
              <c:strCache>
                <c:ptCount val="1"/>
                <c:pt idx="0">
                  <c:v>Virtual</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'Participantes que Culminaron'!$A$81:$B$90</c:f>
              <c:multiLvlStrCache>
                <c:ptCount val="10"/>
                <c:lvl>
                  <c:pt idx="0">
                    <c:v>MH</c:v>
                  </c:pt>
                  <c:pt idx="1">
                    <c:v>Público</c:v>
                  </c:pt>
                  <c:pt idx="2">
                    <c:v>Privado</c:v>
                  </c:pt>
                  <c:pt idx="3">
                    <c:v>Público y Privado</c:v>
                  </c:pt>
                  <c:pt idx="4">
                    <c:v>Otros</c:v>
                  </c:pt>
                  <c:pt idx="5">
                    <c:v>MH</c:v>
                  </c:pt>
                  <c:pt idx="6">
                    <c:v>Público</c:v>
                  </c:pt>
                  <c:pt idx="7">
                    <c:v>Privado</c:v>
                  </c:pt>
                  <c:pt idx="8">
                    <c:v>Público y Privado</c:v>
                  </c:pt>
                  <c:pt idx="9">
                    <c:v>Otros</c:v>
                  </c:pt>
                </c:lvl>
                <c:lvl>
                  <c:pt idx="0">
                    <c:v>Regular</c:v>
                  </c:pt>
                  <c:pt idx="5">
                    <c:v>Abierta</c:v>
                  </c:pt>
                </c:lvl>
              </c:multiLvlStrCache>
            </c:multiLvlStrRef>
          </c:cat>
          <c:val>
            <c:numRef>
              <c:f>'Participantes que Culminaron'!$D$81:$D$90</c:f>
              <c:numCache>
                <c:formatCode>#,##0</c:formatCode>
                <c:ptCount val="10"/>
                <c:pt idx="0">
                  <c:v>0</c:v>
                </c:pt>
                <c:pt idx="1">
                  <c:v>2081</c:v>
                </c:pt>
                <c:pt idx="2">
                  <c:v>72</c:v>
                </c:pt>
                <c:pt idx="3">
                  <c:v>0</c:v>
                </c:pt>
                <c:pt idx="4">
                  <c:v>0</c:v>
                </c:pt>
                <c:pt idx="5">
                  <c:v>0</c:v>
                </c:pt>
                <c:pt idx="6">
                  <c:v>2373</c:v>
                </c:pt>
                <c:pt idx="7">
                  <c:v>481</c:v>
                </c:pt>
                <c:pt idx="8">
                  <c:v>115</c:v>
                </c:pt>
                <c:pt idx="9">
                  <c:v>53</c:v>
                </c:pt>
              </c:numCache>
            </c:numRef>
          </c:val>
          <c:extLst>
            <c:ext xmlns:c16="http://schemas.microsoft.com/office/drawing/2014/chart" uri="{C3380CC4-5D6E-409C-BE32-E72D297353CC}">
              <c16:uniqueId val="{00000005-19DA-4DB7-A54B-ADC313062DD5}"/>
            </c:ext>
          </c:extLst>
        </c:ser>
        <c:dLbls>
          <c:dLblPos val="outEnd"/>
          <c:showLegendKey val="0"/>
          <c:showVal val="1"/>
          <c:showCatName val="0"/>
          <c:showSerName val="0"/>
          <c:showPercent val="0"/>
          <c:showBubbleSize val="0"/>
        </c:dLbls>
        <c:gapWidth val="219"/>
        <c:overlap val="-27"/>
        <c:axId val="149903392"/>
        <c:axId val="149885504"/>
      </c:barChart>
      <c:catAx>
        <c:axId val="1499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49885504"/>
        <c:crosses val="autoZero"/>
        <c:auto val="1"/>
        <c:lblAlgn val="ctr"/>
        <c:lblOffset val="100"/>
        <c:noMultiLvlLbl val="0"/>
      </c:catAx>
      <c:valAx>
        <c:axId val="149885504"/>
        <c:scaling>
          <c:orientation val="minMax"/>
        </c:scaling>
        <c:delete val="1"/>
        <c:axPos val="l"/>
        <c:numFmt formatCode="#,##0" sourceLinked="1"/>
        <c:majorTickMark val="none"/>
        <c:minorTickMark val="none"/>
        <c:tickLblPos val="nextTo"/>
        <c:crossAx val="149903392"/>
        <c:crosses val="autoZero"/>
        <c:crossBetween val="between"/>
      </c:valAx>
      <c:spPr>
        <a:noFill/>
        <a:ln>
          <a:noFill/>
        </a:ln>
        <a:effectLst/>
      </c:spPr>
    </c:plotArea>
    <c:legend>
      <c:legendPos val="b"/>
      <c:layout>
        <c:manualLayout>
          <c:xMode val="edge"/>
          <c:yMode val="edge"/>
          <c:x val="0.39672375928537873"/>
          <c:y val="0.90868491438570187"/>
          <c:w val="0.17989556169826518"/>
          <c:h val="5.3478174943805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164028330036241E-2"/>
          <c:y val="0.34666384359935654"/>
          <c:w val="0.89288091575232176"/>
          <c:h val="0.28864132760169231"/>
        </c:manualLayout>
      </c:layout>
      <c:barChart>
        <c:barDir val="col"/>
        <c:grouping val="clustered"/>
        <c:varyColors val="0"/>
        <c:ser>
          <c:idx val="0"/>
          <c:order val="0"/>
          <c:tx>
            <c:strRef>
              <c:f>'Acciones Capacita q. Culminaron'!$D$14</c:f>
              <c:strCache>
                <c:ptCount val="1"/>
                <c:pt idx="0">
                  <c:v>Presencial</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'Acciones Capacita q. Culminaron'!$B$15:$C$25</c:f>
              <c:multiLvlStrCache>
                <c:ptCount val="11"/>
                <c:lvl>
                  <c:pt idx="0">
                    <c:v>Ministerio de Hacienda y sus Dependencias</c:v>
                  </c:pt>
                  <c:pt idx="1">
                    <c:v>Público</c:v>
                  </c:pt>
                  <c:pt idx="2">
                    <c:v>Privado</c:v>
                  </c:pt>
                  <c:pt idx="3">
                    <c:v>Público y Privado</c:v>
                  </c:pt>
                  <c:pt idx="4">
                    <c:v>Otros</c:v>
                  </c:pt>
                  <c:pt idx="5">
                    <c:v>Ministerio de Hacienda y sus Dependencias</c:v>
                  </c:pt>
                  <c:pt idx="6">
                    <c:v>Público</c:v>
                  </c:pt>
                  <c:pt idx="7">
                    <c:v>Privado</c:v>
                  </c:pt>
                  <c:pt idx="8">
                    <c:v>Público y Privado</c:v>
                  </c:pt>
                  <c:pt idx="9">
                    <c:v>Otros</c:v>
                  </c:pt>
                </c:lvl>
                <c:lvl>
                  <c:pt idx="0">
                    <c:v>Regular</c:v>
                  </c:pt>
                  <c:pt idx="5">
                    <c:v>Abierta</c:v>
                  </c:pt>
                  <c:pt idx="10">
                    <c:v>Total general</c:v>
                  </c:pt>
                </c:lvl>
              </c:multiLvlStrCache>
            </c:multiLvlStrRef>
          </c:cat>
          <c:val>
            <c:numRef>
              <c:f>'Acciones Capacita q. Culminaron'!$D$15:$D$25</c:f>
              <c:numCache>
                <c:formatCode>General</c:formatCode>
                <c:ptCount val="11"/>
                <c:pt idx="0">
                  <c:v>5</c:v>
                </c:pt>
                <c:pt idx="1">
                  <c:v>134</c:v>
                </c:pt>
                <c:pt idx="2">
                  <c:v>29</c:v>
                </c:pt>
                <c:pt idx="3">
                  <c:v>7</c:v>
                </c:pt>
                <c:pt idx="4">
                  <c:v>2</c:v>
                </c:pt>
                <c:pt idx="5">
                  <c:v>2</c:v>
                </c:pt>
                <c:pt idx="6">
                  <c:v>21</c:v>
                </c:pt>
                <c:pt idx="7">
                  <c:v>8</c:v>
                </c:pt>
                <c:pt idx="8">
                  <c:v>0</c:v>
                </c:pt>
                <c:pt idx="9">
                  <c:v>0</c:v>
                </c:pt>
                <c:pt idx="10">
                  <c:v>208</c:v>
                </c:pt>
              </c:numCache>
            </c:numRef>
          </c:val>
          <c:extLst>
            <c:ext xmlns:c16="http://schemas.microsoft.com/office/drawing/2014/chart" uri="{C3380CC4-5D6E-409C-BE32-E72D297353CC}">
              <c16:uniqueId val="{0000000A-DC36-4485-AC6D-6243C435D789}"/>
            </c:ext>
          </c:extLst>
        </c:ser>
        <c:ser>
          <c:idx val="1"/>
          <c:order val="1"/>
          <c:tx>
            <c:strRef>
              <c:f>'Acciones Capacita q. Culminaron'!$E$14</c:f>
              <c:strCache>
                <c:ptCount val="1"/>
                <c:pt idx="0">
                  <c:v>Virtual</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'Acciones Capacita q. Culminaron'!$B$15:$C$25</c:f>
              <c:multiLvlStrCache>
                <c:ptCount val="11"/>
                <c:lvl>
                  <c:pt idx="0">
                    <c:v>Ministerio de Hacienda y sus Dependencias</c:v>
                  </c:pt>
                  <c:pt idx="1">
                    <c:v>Público</c:v>
                  </c:pt>
                  <c:pt idx="2">
                    <c:v>Privado</c:v>
                  </c:pt>
                  <c:pt idx="3">
                    <c:v>Público y Privado</c:v>
                  </c:pt>
                  <c:pt idx="4">
                    <c:v>Otros</c:v>
                  </c:pt>
                  <c:pt idx="5">
                    <c:v>Ministerio de Hacienda y sus Dependencias</c:v>
                  </c:pt>
                  <c:pt idx="6">
                    <c:v>Público</c:v>
                  </c:pt>
                  <c:pt idx="7">
                    <c:v>Privado</c:v>
                  </c:pt>
                  <c:pt idx="8">
                    <c:v>Público y Privado</c:v>
                  </c:pt>
                  <c:pt idx="9">
                    <c:v>Otros</c:v>
                  </c:pt>
                </c:lvl>
                <c:lvl>
                  <c:pt idx="0">
                    <c:v>Regular</c:v>
                  </c:pt>
                  <c:pt idx="5">
                    <c:v>Abierta</c:v>
                  </c:pt>
                  <c:pt idx="10">
                    <c:v>Total general</c:v>
                  </c:pt>
                </c:lvl>
              </c:multiLvlStrCache>
            </c:multiLvlStrRef>
          </c:cat>
          <c:val>
            <c:numRef>
              <c:f>'Acciones Capacita q. Culminaron'!$E$15:$E$25</c:f>
              <c:numCache>
                <c:formatCode>General</c:formatCode>
                <c:ptCount val="11"/>
                <c:pt idx="0">
                  <c:v>0</c:v>
                </c:pt>
                <c:pt idx="1">
                  <c:v>67</c:v>
                </c:pt>
                <c:pt idx="2">
                  <c:v>2</c:v>
                </c:pt>
                <c:pt idx="3">
                  <c:v>0</c:v>
                </c:pt>
                <c:pt idx="4">
                  <c:v>0</c:v>
                </c:pt>
                <c:pt idx="5">
                  <c:v>0</c:v>
                </c:pt>
                <c:pt idx="6">
                  <c:v>75</c:v>
                </c:pt>
                <c:pt idx="7">
                  <c:v>12</c:v>
                </c:pt>
                <c:pt idx="8">
                  <c:v>4</c:v>
                </c:pt>
                <c:pt idx="9">
                  <c:v>1</c:v>
                </c:pt>
                <c:pt idx="10">
                  <c:v>161</c:v>
                </c:pt>
              </c:numCache>
            </c:numRef>
          </c:val>
          <c:extLst>
            <c:ext xmlns:c16="http://schemas.microsoft.com/office/drawing/2014/chart" uri="{C3380CC4-5D6E-409C-BE32-E72D297353CC}">
              <c16:uniqueId val="{0000000B-DC36-4485-AC6D-6243C435D789}"/>
            </c:ext>
          </c:extLst>
        </c:ser>
        <c:dLbls>
          <c:dLblPos val="outEnd"/>
          <c:showLegendKey val="0"/>
          <c:showVal val="1"/>
          <c:showCatName val="0"/>
          <c:showSerName val="0"/>
          <c:showPercent val="0"/>
          <c:showBubbleSize val="0"/>
        </c:dLbls>
        <c:gapWidth val="219"/>
        <c:overlap val="-27"/>
        <c:axId val="149903392"/>
        <c:axId val="149885504"/>
      </c:barChart>
      <c:catAx>
        <c:axId val="1499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49885504"/>
        <c:crosses val="autoZero"/>
        <c:auto val="1"/>
        <c:lblAlgn val="ctr"/>
        <c:lblOffset val="100"/>
        <c:noMultiLvlLbl val="0"/>
      </c:catAx>
      <c:valAx>
        <c:axId val="149885504"/>
        <c:scaling>
          <c:orientation val="minMax"/>
        </c:scaling>
        <c:delete val="1"/>
        <c:axPos val="l"/>
        <c:numFmt formatCode="General" sourceLinked="1"/>
        <c:majorTickMark val="none"/>
        <c:minorTickMark val="none"/>
        <c:tickLblPos val="nextTo"/>
        <c:crossAx val="149903392"/>
        <c:crosses val="autoZero"/>
        <c:crossBetween val="between"/>
      </c:valAx>
      <c:spPr>
        <a:noFill/>
        <a:ln>
          <a:noFill/>
        </a:ln>
        <a:effectLst/>
      </c:spPr>
    </c:plotArea>
    <c:legend>
      <c:legendPos val="b"/>
      <c:layout>
        <c:manualLayout>
          <c:xMode val="edge"/>
          <c:yMode val="edge"/>
          <c:x val="0.3966597302565682"/>
          <c:y val="0.92455781445118446"/>
          <c:w val="0.14596526811389524"/>
          <c:h val="6.70129977336515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099685680749129"/>
          <c:y val="0.28693547425087074"/>
          <c:w val="0.54188474650374818"/>
          <c:h val="0.68064005592721699"/>
        </c:manualLayout>
      </c:layout>
      <c:barChart>
        <c:barDir val="bar"/>
        <c:grouping val="clustered"/>
        <c:varyColors val="0"/>
        <c:ser>
          <c:idx val="0"/>
          <c:order val="0"/>
          <c:tx>
            <c:strRef>
              <c:f>'Egresados X Acción de Capacit'!$N$135</c:f>
              <c:strCache>
                <c:ptCount val="1"/>
                <c:pt idx="0">
                  <c:v>Certificados por  Aprobación</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X Acción de Capacit'!$M$136:$M$147</c:f>
              <c:strCache>
                <c:ptCount val="12"/>
                <c:pt idx="0">
                  <c:v>Diplomado: Costos de la Producción Pública</c:v>
                </c:pt>
                <c:pt idx="1">
                  <c:v>Diplomado: en Tributación</c:v>
                </c:pt>
                <c:pt idx="2">
                  <c:v>Especialización: Técnica en Tesorería</c:v>
                </c:pt>
                <c:pt idx="3">
                  <c:v>Diplomado: Planificación Estratégica en la Gestión Pública</c:v>
                </c:pt>
                <c:pt idx="4">
                  <c:v>Curso: Impuesto Sobre la Renta</c:v>
                </c:pt>
                <c:pt idx="5">
                  <c:v>Diplomado: en Contabilidad Gubernamental</c:v>
                </c:pt>
                <c:pt idx="6">
                  <c:v>Diplomado: De Compras  y Contrataciones Públicas  Orientado a Resultados</c:v>
                </c:pt>
                <c:pt idx="7">
                  <c:v>Especialización: Técnica en Presupuesto Público</c:v>
                </c:pt>
                <c:pt idx="8">
                  <c:v>Especialización: Técnica en Control Interno</c:v>
                </c:pt>
                <c:pt idx="9">
                  <c:v>Diplomado: En Hacienda e Inversión Pública</c:v>
                </c:pt>
                <c:pt idx="10">
                  <c:v>Diplomado: En Planificación y Gestión de Proyectos de Inversión Pública del Estado</c:v>
                </c:pt>
                <c:pt idx="11">
                  <c:v>Curso-Modular: Básico de Técnicas Aduaneras</c:v>
                </c:pt>
              </c:strCache>
            </c:strRef>
          </c:cat>
          <c:val>
            <c:numRef>
              <c:f>'Egresados X Acción de Capacit'!$N$136:$N$147</c:f>
              <c:numCache>
                <c:formatCode>#,##0</c:formatCode>
                <c:ptCount val="12"/>
                <c:pt idx="0">
                  <c:v>10</c:v>
                </c:pt>
                <c:pt idx="1">
                  <c:v>17</c:v>
                </c:pt>
                <c:pt idx="2">
                  <c:v>19</c:v>
                </c:pt>
                <c:pt idx="3">
                  <c:v>23</c:v>
                </c:pt>
                <c:pt idx="4">
                  <c:v>34</c:v>
                </c:pt>
                <c:pt idx="5">
                  <c:v>51</c:v>
                </c:pt>
                <c:pt idx="6">
                  <c:v>63</c:v>
                </c:pt>
                <c:pt idx="7">
                  <c:v>67</c:v>
                </c:pt>
                <c:pt idx="8">
                  <c:v>79</c:v>
                </c:pt>
                <c:pt idx="9">
                  <c:v>92</c:v>
                </c:pt>
                <c:pt idx="10">
                  <c:v>106</c:v>
                </c:pt>
                <c:pt idx="11">
                  <c:v>1031</c:v>
                </c:pt>
              </c:numCache>
            </c:numRef>
          </c:val>
          <c:extLst>
            <c:ext xmlns:c16="http://schemas.microsoft.com/office/drawing/2014/chart" uri="{C3380CC4-5D6E-409C-BE32-E72D297353CC}">
              <c16:uniqueId val="{00000000-C37E-43E6-9FB8-E02663E0CAAD}"/>
            </c:ext>
          </c:extLst>
        </c:ser>
        <c:dLbls>
          <c:dLblPos val="outEnd"/>
          <c:showLegendKey val="0"/>
          <c:showVal val="1"/>
          <c:showCatName val="0"/>
          <c:showSerName val="0"/>
          <c:showPercent val="0"/>
          <c:showBubbleSize val="0"/>
        </c:dLbls>
        <c:gapWidth val="182"/>
        <c:axId val="1394135119"/>
        <c:axId val="1394136783"/>
      </c:barChart>
      <c:catAx>
        <c:axId val="13941351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394136783"/>
        <c:crosses val="autoZero"/>
        <c:auto val="1"/>
        <c:lblAlgn val="ctr"/>
        <c:lblOffset val="100"/>
        <c:noMultiLvlLbl val="0"/>
      </c:catAx>
      <c:valAx>
        <c:axId val="1394136783"/>
        <c:scaling>
          <c:orientation val="minMax"/>
        </c:scaling>
        <c:delete val="1"/>
        <c:axPos val="b"/>
        <c:numFmt formatCode="#,##0" sourceLinked="1"/>
        <c:majorTickMark val="none"/>
        <c:minorTickMark val="none"/>
        <c:tickLblPos val="nextTo"/>
        <c:crossAx val="13941351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434623797025374"/>
          <c:y val="7.407407407407407E-2"/>
          <c:w val="0.62498709536307961"/>
          <c:h val="0.8416746864975212"/>
        </c:manualLayout>
      </c:layout>
      <c:barChart>
        <c:barDir val="bar"/>
        <c:grouping val="clustered"/>
        <c:varyColors val="0"/>
        <c:ser>
          <c:idx val="0"/>
          <c:order val="0"/>
          <c:spPr>
            <a:solidFill>
              <a:srgbClr val="1E497C"/>
            </a:solidFill>
            <a:ln>
              <a:noFill/>
            </a:ln>
            <a:effectLst>
              <a:innerShdw blurRad="114300">
                <a:schemeClr val="accent1"/>
              </a:innerShdw>
            </a:effectLst>
          </c:spPr>
          <c:invertIfNegative val="0"/>
          <c:dLbls>
            <c:dLbl>
              <c:idx val="0"/>
              <c:layout>
                <c:manualLayout>
                  <c:x val="-1.6440419947506561E-2"/>
                  <c:y val="2.77777777777777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FA-41F8-95FB-D84E7E9FED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Egreso!$I$27</c:f>
              <c:strCache>
                <c:ptCount val="1"/>
                <c:pt idx="0">
                  <c:v>Certificados por Aprobación</c:v>
                </c:pt>
              </c:strCache>
            </c:strRef>
          </c:cat>
          <c:val>
            <c:numRef>
              <c:f>Egreso!$J$27</c:f>
              <c:numCache>
                <c:formatCode>#,##0</c:formatCode>
                <c:ptCount val="1"/>
                <c:pt idx="0">
                  <c:v>1592</c:v>
                </c:pt>
              </c:numCache>
            </c:numRef>
          </c:val>
          <c:extLst>
            <c:ext xmlns:c16="http://schemas.microsoft.com/office/drawing/2014/chart" uri="{C3380CC4-5D6E-409C-BE32-E72D297353CC}">
              <c16:uniqueId val="{00000001-8CFA-41F8-95FB-D84E7E9FEDE4}"/>
            </c:ext>
          </c:extLst>
        </c:ser>
        <c:dLbls>
          <c:showLegendKey val="0"/>
          <c:showVal val="0"/>
          <c:showCatName val="0"/>
          <c:showSerName val="0"/>
          <c:showPercent val="0"/>
          <c:showBubbleSize val="0"/>
        </c:dLbls>
        <c:gapWidth val="227"/>
        <c:overlap val="-48"/>
        <c:axId val="39103920"/>
        <c:axId val="39101840"/>
      </c:barChart>
      <c:catAx>
        <c:axId val="3910392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01840"/>
        <c:crosses val="autoZero"/>
        <c:auto val="1"/>
        <c:lblAlgn val="ctr"/>
        <c:lblOffset val="100"/>
        <c:noMultiLvlLbl val="0"/>
      </c:catAx>
      <c:valAx>
        <c:axId val="39101840"/>
        <c:scaling>
          <c:orientation val="minMax"/>
        </c:scaling>
        <c:delete val="1"/>
        <c:axPos val="b"/>
        <c:numFmt formatCode="#,##0" sourceLinked="1"/>
        <c:majorTickMark val="none"/>
        <c:minorTickMark val="none"/>
        <c:tickLblPos val="nextTo"/>
        <c:crossAx val="39103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Egreso!$I$26</c:f>
              <c:strCache>
                <c:ptCount val="1"/>
                <c:pt idx="0">
                  <c:v>Cantidad de Acciones de Capacitación</c:v>
                </c:pt>
              </c:strCache>
            </c:strRef>
          </c:cat>
          <c:val>
            <c:numRef>
              <c:f>Egreso!$J$26</c:f>
              <c:numCache>
                <c:formatCode>General</c:formatCode>
                <c:ptCount val="1"/>
                <c:pt idx="0">
                  <c:v>101</c:v>
                </c:pt>
              </c:numCache>
            </c:numRef>
          </c:val>
          <c:extLst>
            <c:ext xmlns:c16="http://schemas.microsoft.com/office/drawing/2014/chart" uri="{C3380CC4-5D6E-409C-BE32-E72D297353CC}">
              <c16:uniqueId val="{00000000-9DA0-4AE3-B52C-7551527BFFD9}"/>
            </c:ext>
          </c:extLst>
        </c:ser>
        <c:dLbls>
          <c:showLegendKey val="0"/>
          <c:showVal val="0"/>
          <c:showCatName val="0"/>
          <c:showSerName val="0"/>
          <c:showPercent val="0"/>
          <c:showBubbleSize val="0"/>
        </c:dLbls>
        <c:gapWidth val="219"/>
        <c:overlap val="-27"/>
        <c:axId val="32328560"/>
        <c:axId val="32329392"/>
      </c:barChart>
      <c:catAx>
        <c:axId val="3232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329392"/>
        <c:crosses val="autoZero"/>
        <c:auto val="1"/>
        <c:lblAlgn val="ctr"/>
        <c:lblOffset val="100"/>
        <c:noMultiLvlLbl val="0"/>
      </c:catAx>
      <c:valAx>
        <c:axId val="32329392"/>
        <c:scaling>
          <c:orientation val="minMax"/>
        </c:scaling>
        <c:delete val="1"/>
        <c:axPos val="l"/>
        <c:numFmt formatCode="General" sourceLinked="1"/>
        <c:majorTickMark val="none"/>
        <c:minorTickMark val="none"/>
        <c:tickLblPos val="nextTo"/>
        <c:crossAx val="32328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03462364464932"/>
          <c:y val="0.21678196159655508"/>
          <c:w val="0.56437200387229192"/>
          <c:h val="0.60634033425978606"/>
        </c:manualLayout>
      </c:layout>
      <c:barChart>
        <c:barDir val="col"/>
        <c:grouping val="clustered"/>
        <c:varyColors val="0"/>
        <c:ser>
          <c:idx val="0"/>
          <c:order val="0"/>
          <c:tx>
            <c:strRef>
              <c:f>'Usuarios Centro Documentación'!$P$16</c:f>
              <c:strCache>
                <c:ptCount val="1"/>
                <c:pt idx="0">
                  <c:v>Libros</c:v>
                </c:pt>
              </c:strCache>
            </c:strRef>
          </c:tx>
          <c:invertIfNegative val="0"/>
          <c:dPt>
            <c:idx val="0"/>
            <c:invertIfNegative val="0"/>
            <c:bubble3D val="0"/>
            <c:spPr>
              <a:solidFill>
                <a:srgbClr val="1E497C"/>
              </a:solidFill>
            </c:spPr>
            <c:extLst>
              <c:ext xmlns:c16="http://schemas.microsoft.com/office/drawing/2014/chart" uri="{C3380CC4-5D6E-409C-BE32-E72D297353CC}">
                <c16:uniqueId val="{00000000-ADE6-425A-92A3-A91270949DF1}"/>
              </c:ext>
            </c:extLst>
          </c:dPt>
          <c:dPt>
            <c:idx val="1"/>
            <c:invertIfNegative val="0"/>
            <c:bubble3D val="0"/>
            <c:spPr>
              <a:solidFill>
                <a:schemeClr val="bg1">
                  <a:lumMod val="50000"/>
                </a:schemeClr>
              </a:solidFill>
            </c:spPr>
            <c:extLst>
              <c:ext xmlns:c16="http://schemas.microsoft.com/office/drawing/2014/chart" uri="{C3380CC4-5D6E-409C-BE32-E72D297353CC}">
                <c16:uniqueId val="{00000001-ADE6-425A-92A3-A91270949DF1}"/>
              </c:ext>
            </c:extLst>
          </c:dPt>
          <c:dPt>
            <c:idx val="2"/>
            <c:invertIfNegative val="0"/>
            <c:bubble3D val="0"/>
            <c:spPr>
              <a:solidFill>
                <a:schemeClr val="accent2">
                  <a:lumMod val="50000"/>
                </a:schemeClr>
              </a:solidFill>
            </c:spPr>
            <c:extLst>
              <c:ext xmlns:c16="http://schemas.microsoft.com/office/drawing/2014/chart" uri="{C3380CC4-5D6E-409C-BE32-E72D297353CC}">
                <c16:uniqueId val="{00000002-ADE6-425A-92A3-A91270949DF1}"/>
              </c:ext>
            </c:extLst>
          </c:dPt>
          <c:dPt>
            <c:idx val="3"/>
            <c:invertIfNegative val="0"/>
            <c:bubble3D val="0"/>
            <c:spPr>
              <a:solidFill>
                <a:schemeClr val="bg1">
                  <a:lumMod val="85000"/>
                </a:schemeClr>
              </a:solidFill>
            </c:spPr>
            <c:extLst>
              <c:ext xmlns:c16="http://schemas.microsoft.com/office/drawing/2014/chart" uri="{C3380CC4-5D6E-409C-BE32-E72D297353CC}">
                <c16:uniqueId val="{00000003-ADE6-425A-92A3-A91270949DF1}"/>
              </c:ext>
            </c:extLst>
          </c:dPt>
          <c:dPt>
            <c:idx val="4"/>
            <c:invertIfNegative val="0"/>
            <c:bubble3D val="0"/>
            <c:extLst>
              <c:ext xmlns:c16="http://schemas.microsoft.com/office/drawing/2014/chart" uri="{C3380CC4-5D6E-409C-BE32-E72D297353CC}">
                <c16:uniqueId val="{00000004-ADE6-425A-92A3-A91270949DF1}"/>
              </c:ext>
            </c:extLst>
          </c:dPt>
          <c:dPt>
            <c:idx val="5"/>
            <c:invertIfNegative val="0"/>
            <c:bubble3D val="0"/>
            <c:extLst>
              <c:ext xmlns:c16="http://schemas.microsoft.com/office/drawing/2014/chart" uri="{C3380CC4-5D6E-409C-BE32-E72D297353CC}">
                <c16:uniqueId val="{00000005-ADE6-425A-92A3-A91270949DF1}"/>
              </c:ext>
            </c:extLst>
          </c:dPt>
          <c:dPt>
            <c:idx val="6"/>
            <c:invertIfNegative val="0"/>
            <c:bubble3D val="0"/>
            <c:extLst>
              <c:ext xmlns:c16="http://schemas.microsoft.com/office/drawing/2014/chart" uri="{C3380CC4-5D6E-409C-BE32-E72D297353CC}">
                <c16:uniqueId val="{00000006-ADE6-425A-92A3-A91270949DF1}"/>
              </c:ext>
            </c:extLst>
          </c:dPt>
          <c:dPt>
            <c:idx val="7"/>
            <c:invertIfNegative val="0"/>
            <c:bubble3D val="0"/>
            <c:extLst>
              <c:ext xmlns:c16="http://schemas.microsoft.com/office/drawing/2014/chart" uri="{C3380CC4-5D6E-409C-BE32-E72D297353CC}">
                <c16:uniqueId val="{00000007-ADE6-425A-92A3-A91270949DF1}"/>
              </c:ext>
            </c:extLst>
          </c:dPt>
          <c:dPt>
            <c:idx val="8"/>
            <c:invertIfNegative val="0"/>
            <c:bubble3D val="0"/>
            <c:extLst>
              <c:ext xmlns:c16="http://schemas.microsoft.com/office/drawing/2014/chart" uri="{C3380CC4-5D6E-409C-BE32-E72D297353CC}">
                <c16:uniqueId val="{00000008-ADE6-425A-92A3-A91270949DF1}"/>
              </c:ext>
            </c:extLst>
          </c:dPt>
          <c:dPt>
            <c:idx val="9"/>
            <c:invertIfNegative val="0"/>
            <c:bubble3D val="0"/>
            <c:extLst>
              <c:ext xmlns:c16="http://schemas.microsoft.com/office/drawing/2014/chart" uri="{C3380CC4-5D6E-409C-BE32-E72D297353CC}">
                <c16:uniqueId val="{00000009-ADE6-425A-92A3-A91270949DF1}"/>
              </c:ext>
            </c:extLst>
          </c:dPt>
          <c:dPt>
            <c:idx val="10"/>
            <c:invertIfNegative val="0"/>
            <c:bubble3D val="0"/>
            <c:extLst>
              <c:ext xmlns:c16="http://schemas.microsoft.com/office/drawing/2014/chart" uri="{C3380CC4-5D6E-409C-BE32-E72D297353CC}">
                <c16:uniqueId val="{0000000A-ADE6-425A-92A3-A91270949DF1}"/>
              </c:ext>
            </c:extLst>
          </c:dPt>
          <c:dPt>
            <c:idx val="11"/>
            <c:invertIfNegative val="0"/>
            <c:bubble3D val="0"/>
            <c:extLst>
              <c:ext xmlns:c16="http://schemas.microsoft.com/office/drawing/2014/chart" uri="{C3380CC4-5D6E-409C-BE32-E72D297353CC}">
                <c16:uniqueId val="{0000000B-ADE6-425A-92A3-A91270949DF1}"/>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'Usuarios Centro Documentación'!$Q$15:$R$15</c:f>
              <c:strCache>
                <c:ptCount val="2"/>
                <c:pt idx="0">
                  <c:v>Titulos</c:v>
                </c:pt>
                <c:pt idx="1">
                  <c:v>Ejemplares</c:v>
                </c:pt>
              </c:strCache>
            </c:strRef>
          </c:cat>
          <c:val>
            <c:numRef>
              <c:f>'Usuarios Centro Documentación'!$Q$16:$R$16</c:f>
              <c:numCache>
                <c:formatCode>General</c:formatCode>
                <c:ptCount val="2"/>
                <c:pt idx="0">
                  <c:v>6</c:v>
                </c:pt>
                <c:pt idx="1">
                  <c:v>6</c:v>
                </c:pt>
              </c:numCache>
            </c:numRef>
          </c:val>
          <c:extLst>
            <c:ext xmlns:c16="http://schemas.microsoft.com/office/drawing/2014/chart" uri="{C3380CC4-5D6E-409C-BE32-E72D297353CC}">
              <c16:uniqueId val="{0000000C-ADE6-425A-92A3-A91270949DF1}"/>
            </c:ext>
          </c:extLst>
        </c:ser>
        <c:ser>
          <c:idx val="1"/>
          <c:order val="1"/>
          <c:tx>
            <c:strRef>
              <c:f>'Usuarios Centro Documentación'!$P$17</c:f>
              <c:strCache>
                <c:ptCount val="1"/>
                <c:pt idx="0">
                  <c:v>Boletines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'Usuarios Centro Documentación'!$Q$15:$R$15</c:f>
              <c:strCache>
                <c:ptCount val="2"/>
                <c:pt idx="0">
                  <c:v>Titulos</c:v>
                </c:pt>
                <c:pt idx="1">
                  <c:v>Ejemplares</c:v>
                </c:pt>
              </c:strCache>
            </c:strRef>
          </c:cat>
          <c:val>
            <c:numRef>
              <c:f>'Usuarios Centro Documentación'!$Q$17:$R$17</c:f>
              <c:numCache>
                <c:formatCode>General</c:formatCode>
                <c:ptCount val="2"/>
              </c:numCache>
            </c:numRef>
          </c:val>
          <c:extLst>
            <c:ext xmlns:c16="http://schemas.microsoft.com/office/drawing/2014/chart" uri="{C3380CC4-5D6E-409C-BE32-E72D297353CC}">
              <c16:uniqueId val="{00000010-0D3A-4BA1-B121-1F0043C9E374}"/>
            </c:ext>
          </c:extLst>
        </c:ser>
        <c:ser>
          <c:idx val="2"/>
          <c:order val="2"/>
          <c:tx>
            <c:strRef>
              <c:f>'Usuarios Centro Documentación'!$P$18</c:f>
              <c:strCache>
                <c:ptCount val="1"/>
                <c:pt idx="0">
                  <c:v>Informes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'Usuarios Centro Documentación'!$Q$15:$R$15</c:f>
              <c:strCache>
                <c:ptCount val="2"/>
                <c:pt idx="0">
                  <c:v>Titulos</c:v>
                </c:pt>
                <c:pt idx="1">
                  <c:v>Ejemplares</c:v>
                </c:pt>
              </c:strCache>
            </c:strRef>
          </c:cat>
          <c:val>
            <c:numRef>
              <c:f>'Usuarios Centro Documentación'!$Q$18:$R$18</c:f>
              <c:numCache>
                <c:formatCode>General</c:formatCode>
                <c:ptCount val="2"/>
              </c:numCache>
            </c:numRef>
          </c:val>
          <c:extLst>
            <c:ext xmlns:c16="http://schemas.microsoft.com/office/drawing/2014/chart" uri="{C3380CC4-5D6E-409C-BE32-E72D297353CC}">
              <c16:uniqueId val="{00000011-0D3A-4BA1-B121-1F0043C9E374}"/>
            </c:ext>
          </c:extLst>
        </c:ser>
        <c:ser>
          <c:idx val="3"/>
          <c:order val="3"/>
          <c:tx>
            <c:strRef>
              <c:f>'Usuarios Centro Documentación'!$P$19</c:f>
              <c:strCache>
                <c:ptCount val="1"/>
                <c:pt idx="0">
                  <c:v>Periódicos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'Usuarios Centro Documentación'!$Q$15:$R$15</c:f>
              <c:strCache>
                <c:ptCount val="2"/>
                <c:pt idx="0">
                  <c:v>Titulos</c:v>
                </c:pt>
                <c:pt idx="1">
                  <c:v>Ejemplares</c:v>
                </c:pt>
              </c:strCache>
            </c:strRef>
          </c:cat>
          <c:val>
            <c:numRef>
              <c:f>'Usuarios Centro Documentación'!$Q$19:$R$19</c:f>
              <c:numCache>
                <c:formatCode>General</c:formatCode>
                <c:ptCount val="2"/>
              </c:numCache>
            </c:numRef>
          </c:val>
          <c:extLst>
            <c:ext xmlns:c16="http://schemas.microsoft.com/office/drawing/2014/chart" uri="{C3380CC4-5D6E-409C-BE32-E72D297353CC}">
              <c16:uniqueId val="{00000012-0D3A-4BA1-B121-1F0043C9E374}"/>
            </c:ext>
          </c:extLst>
        </c:ser>
        <c:ser>
          <c:idx val="4"/>
          <c:order val="4"/>
          <c:tx>
            <c:strRef>
              <c:f>'Usuarios Centro Documentación'!$P$20</c:f>
              <c:strCache>
                <c:ptCount val="1"/>
                <c:pt idx="0">
                  <c:v>Documentos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'Usuarios Centro Documentación'!$Q$15:$R$15</c:f>
              <c:strCache>
                <c:ptCount val="2"/>
                <c:pt idx="0">
                  <c:v>Titulos</c:v>
                </c:pt>
                <c:pt idx="1">
                  <c:v>Ejemplares</c:v>
                </c:pt>
              </c:strCache>
            </c:strRef>
          </c:cat>
          <c:val>
            <c:numRef>
              <c:f>'Usuarios Centro Documentación'!$Q$20:$R$20</c:f>
              <c:numCache>
                <c:formatCode>General</c:formatCode>
                <c:ptCount val="2"/>
                <c:pt idx="0">
                  <c:v>68</c:v>
                </c:pt>
                <c:pt idx="1">
                  <c:v>120</c:v>
                </c:pt>
              </c:numCache>
            </c:numRef>
          </c:val>
          <c:extLst>
            <c:ext xmlns:c16="http://schemas.microsoft.com/office/drawing/2014/chart" uri="{C3380CC4-5D6E-409C-BE32-E72D297353CC}">
              <c16:uniqueId val="{00000013-0D3A-4BA1-B121-1F0043C9E374}"/>
            </c:ext>
          </c:extLst>
        </c:ser>
        <c:dLbls>
          <c:dLblPos val="outEnd"/>
          <c:showLegendKey val="0"/>
          <c:showVal val="1"/>
          <c:showCatName val="0"/>
          <c:showSerName val="0"/>
          <c:showPercent val="0"/>
          <c:showBubbleSize val="0"/>
        </c:dLbls>
        <c:gapWidth val="100"/>
        <c:axId val="191218047"/>
        <c:axId val="191216607"/>
      </c:barChart>
      <c:catAx>
        <c:axId val="191218047"/>
        <c:scaling>
          <c:orientation val="minMax"/>
        </c:scaling>
        <c:delete val="0"/>
        <c:axPos val="b"/>
        <c:numFmt formatCode="General" sourceLinked="1"/>
        <c:majorTickMark val="out"/>
        <c:minorTickMark val="none"/>
        <c:tickLblPos val="nextTo"/>
        <c:crossAx val="191216607"/>
        <c:crosses val="autoZero"/>
        <c:auto val="1"/>
        <c:lblAlgn val="ctr"/>
        <c:lblOffset val="100"/>
        <c:noMultiLvlLbl val="0"/>
      </c:catAx>
      <c:valAx>
        <c:axId val="191216607"/>
        <c:scaling>
          <c:orientation val="minMax"/>
        </c:scaling>
        <c:delete val="0"/>
        <c:axPos val="l"/>
        <c:majorGridlines/>
        <c:numFmt formatCode="General" sourceLinked="1"/>
        <c:majorTickMark val="out"/>
        <c:minorTickMark val="none"/>
        <c:tickLblPos val="nextTo"/>
        <c:crossAx val="191218047"/>
        <c:crosses val="autoZero"/>
        <c:crossBetween val="between"/>
      </c:valAx>
    </c:plotArea>
    <c:legend>
      <c:legendPos val="r"/>
      <c:layout>
        <c:manualLayout>
          <c:xMode val="edge"/>
          <c:yMode val="edge"/>
          <c:x val="0.79652987543092824"/>
          <c:y val="0.36056625247809521"/>
          <c:w val="0.12256894296823134"/>
          <c:h val="0.17222299540321159"/>
        </c:manualLayout>
      </c:layout>
      <c:overlay val="0"/>
      <c:txPr>
        <a:bodyPr/>
        <a:lstStyle/>
        <a:p>
          <a:pPr>
            <a:defRPr sz="600"/>
          </a:pPr>
          <a:endParaRPr lang="en-US"/>
        </a:p>
      </c:txPr>
    </c:legend>
    <c:plotVisOnly val="1"/>
    <c:dispBlanksAs val="zero"/>
    <c:showDLblsOverMax val="0"/>
  </c:chart>
  <c:spPr>
    <a:ln>
      <a:solidFill>
        <a:schemeClr val="bg1">
          <a:lumMod val="85000"/>
        </a:schemeClr>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91" l="0.70000000000000062" r="0.70000000000000062" t="0.750000000000009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243982533719878E-2"/>
          <c:y val="0.2910191553678767"/>
          <c:w val="0.93551202963769253"/>
          <c:h val="0.30947887927075957"/>
        </c:manualLayout>
      </c:layout>
      <c:barChart>
        <c:barDir val="col"/>
        <c:grouping val="clustered"/>
        <c:varyColors val="0"/>
        <c:ser>
          <c:idx val="0"/>
          <c:order val="0"/>
          <c:tx>
            <c:strRef>
              <c:f>'Usuarios Centro Documentación'!$A$50</c:f>
              <c:strCache>
                <c:ptCount val="1"/>
                <c:pt idx="0">
                  <c:v>APEC</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Documentación'!$B$50:$K$50</c:f>
              <c:numCache>
                <c:formatCode>General</c:formatCode>
                <c:ptCount val="10"/>
                <c:pt idx="0">
                  <c:v>2</c:v>
                </c:pt>
              </c:numCache>
            </c:numRef>
          </c:val>
          <c:extLst>
            <c:ext xmlns:c16="http://schemas.microsoft.com/office/drawing/2014/chart" uri="{C3380CC4-5D6E-409C-BE32-E72D297353CC}">
              <c16:uniqueId val="{00000000-D13A-47A8-BC96-1EC43DC42BA3}"/>
            </c:ext>
          </c:extLst>
        </c:ser>
        <c:ser>
          <c:idx val="1"/>
          <c:order val="1"/>
          <c:tx>
            <c:strRef>
              <c:f>'Usuarios Centro Documentación'!$A$51</c:f>
              <c:strCache>
                <c:ptCount val="1"/>
                <c:pt idx="0">
                  <c:v>MAPRE</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Documentación'!$B$51:$K$51</c:f>
              <c:numCache>
                <c:formatCode>General</c:formatCode>
                <c:ptCount val="10"/>
                <c:pt idx="2">
                  <c:v>1</c:v>
                </c:pt>
              </c:numCache>
            </c:numRef>
          </c:val>
          <c:extLst>
            <c:ext xmlns:c16="http://schemas.microsoft.com/office/drawing/2014/chart" uri="{C3380CC4-5D6E-409C-BE32-E72D297353CC}">
              <c16:uniqueId val="{00000001-D13A-47A8-BC96-1EC43DC42BA3}"/>
            </c:ext>
          </c:extLst>
        </c:ser>
        <c:ser>
          <c:idx val="2"/>
          <c:order val="2"/>
          <c:tx>
            <c:strRef>
              <c:f>'Usuarios Centro Documentación'!$A$52</c:f>
              <c:strCache>
                <c:ptCount val="1"/>
                <c:pt idx="0">
                  <c:v>DIGECOG</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Documentación'!$B$52:$K$52</c:f>
              <c:numCache>
                <c:formatCode>General</c:formatCode>
                <c:ptCount val="10"/>
                <c:pt idx="2">
                  <c:v>5</c:v>
                </c:pt>
                <c:pt idx="3">
                  <c:v>1</c:v>
                </c:pt>
              </c:numCache>
            </c:numRef>
          </c:val>
          <c:extLst>
            <c:ext xmlns:c16="http://schemas.microsoft.com/office/drawing/2014/chart" uri="{C3380CC4-5D6E-409C-BE32-E72D297353CC}">
              <c16:uniqueId val="{00000002-D13A-47A8-BC96-1EC43DC42BA3}"/>
            </c:ext>
          </c:extLst>
        </c:ser>
        <c:ser>
          <c:idx val="3"/>
          <c:order val="3"/>
          <c:tx>
            <c:strRef>
              <c:f>'Usuarios Centro Documentación'!$A$53</c:f>
              <c:strCache>
                <c:ptCount val="1"/>
                <c:pt idx="0">
                  <c:v>CAPGEFI</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Documentación'!$B$53:$K$53</c:f>
              <c:numCache>
                <c:formatCode>General</c:formatCode>
                <c:ptCount val="10"/>
                <c:pt idx="1">
                  <c:v>2</c:v>
                </c:pt>
                <c:pt idx="2">
                  <c:v>2</c:v>
                </c:pt>
                <c:pt idx="3">
                  <c:v>9</c:v>
                </c:pt>
              </c:numCache>
            </c:numRef>
          </c:val>
          <c:extLst>
            <c:ext xmlns:c16="http://schemas.microsoft.com/office/drawing/2014/chart" uri="{C3380CC4-5D6E-409C-BE32-E72D297353CC}">
              <c16:uniqueId val="{00000003-D13A-47A8-BC96-1EC43DC42BA3}"/>
            </c:ext>
          </c:extLst>
        </c:ser>
        <c:ser>
          <c:idx val="4"/>
          <c:order val="4"/>
          <c:tx>
            <c:strRef>
              <c:f>'Usuarios Centro Documentación'!$A$54</c:f>
              <c:strCache>
                <c:ptCount val="1"/>
                <c:pt idx="0">
                  <c:v>Otros</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Documentación'!$B$54:$K$54</c:f>
              <c:numCache>
                <c:formatCode>General</c:formatCode>
                <c:ptCount val="10"/>
              </c:numCache>
            </c:numRef>
          </c:val>
          <c:extLst>
            <c:ext xmlns:c16="http://schemas.microsoft.com/office/drawing/2014/chart" uri="{C3380CC4-5D6E-409C-BE32-E72D297353CC}">
              <c16:uniqueId val="{00000001-294A-4B06-BA37-5C7B4F445B9B}"/>
            </c:ext>
          </c:extLst>
        </c:ser>
        <c:dLbls>
          <c:showLegendKey val="0"/>
          <c:showVal val="1"/>
          <c:showCatName val="0"/>
          <c:showSerName val="0"/>
          <c:showPercent val="0"/>
          <c:showBubbleSize val="0"/>
        </c:dLbls>
        <c:gapWidth val="100"/>
        <c:overlap val="-10"/>
        <c:axId val="87265199"/>
        <c:axId val="1"/>
      </c:barChart>
      <c:catAx>
        <c:axId val="87265199"/>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0" spcFirstLastPara="1" vertOverflow="ellipsis" wrap="square" anchor="ctr" anchorCtr="1"/>
          <a:lstStyle/>
          <a:p>
            <a:pPr>
              <a:defRPr sz="500" b="0" i="0" u="none" strike="noStrike" kern="1200" cap="none" spc="20" normalizeH="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none"/>
        <c:minorTickMark val="none"/>
        <c:tickLblPos val="nextTo"/>
        <c:crossAx val="87265199"/>
        <c:crosses val="autoZero"/>
        <c:crossBetween val="between"/>
      </c:valAx>
      <c:spPr>
        <a:noFill/>
        <a:ln>
          <a:noFill/>
        </a:ln>
        <a:effectLst/>
      </c:spPr>
    </c:plotArea>
    <c:legend>
      <c:legendPos val="b"/>
      <c:layout>
        <c:manualLayout>
          <c:xMode val="edge"/>
          <c:yMode val="edge"/>
          <c:x val="0.33469164204525104"/>
          <c:y val="0.89799649521678926"/>
          <c:w val="0.41258783926670889"/>
          <c:h val="5.9001810402733973E-2"/>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solidFill>
        <a:schemeClr val="lt1"/>
      </a:solidFill>
      <a:sp3d/>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7.xml"/><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image" Target="../media/image6.png"/></Relationships>
</file>

<file path=xl/drawings/_rels/drawing19.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image" Target="../media/image7.png"/><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3.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855890</xdr:colOff>
      <xdr:row>0</xdr:row>
      <xdr:rowOff>76200</xdr:rowOff>
    </xdr:from>
    <xdr:to>
      <xdr:col>6</xdr:col>
      <xdr:colOff>118398</xdr:colOff>
      <xdr:row>1</xdr:row>
      <xdr:rowOff>28575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3415" y="76200"/>
          <a:ext cx="2320033" cy="6381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0.00621</cdr:x>
      <cdr:y>0.01852</cdr:y>
    </cdr:from>
    <cdr:to>
      <cdr:x>0.9951</cdr:x>
      <cdr:y>0.30035</cdr:y>
    </cdr:to>
    <cdr:sp macro="" textlink="">
      <cdr:nvSpPr>
        <cdr:cNvPr id="2" name="CuadroTexto 1"/>
        <cdr:cNvSpPr txBox="1"/>
      </cdr:nvSpPr>
      <cdr:spPr>
        <a:xfrm xmlns:a="http://schemas.openxmlformats.org/drawingml/2006/main">
          <a:off x="47181" y="58732"/>
          <a:ext cx="7513181" cy="8937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900"/>
            <a:t>Ministerio de Hacienda</a:t>
          </a:r>
        </a:p>
        <a:p xmlns:a="http://schemas.openxmlformats.org/drawingml/2006/main">
          <a:pPr algn="ctr"/>
          <a:r>
            <a:rPr lang="es-DO" sz="900"/>
            <a:t>Centro de Capacitación en Política y Gestión Fiscal (CAPGEFI)</a:t>
          </a:r>
        </a:p>
        <a:p xmlns:a="http://schemas.openxmlformats.org/drawingml/2006/main">
          <a:pPr algn="ctr"/>
          <a:r>
            <a:rPr lang="es-DO" sz="900"/>
            <a:t>Departamento de Investigación y Publicaciones</a:t>
          </a:r>
        </a:p>
        <a:p xmlns:a="http://schemas.openxmlformats.org/drawingml/2006/main">
          <a:pPr algn="ctr"/>
          <a:r>
            <a:rPr lang="es-DO" sz="900" b="1"/>
            <a:t>Acciones de Capacitación Culminadas por Modalidad Docente, Programación y Sector   </a:t>
          </a:r>
          <a:br>
            <a:rPr lang="es-DO" sz="900" b="1"/>
          </a:br>
          <a:r>
            <a:rPr lang="es-DO" sz="900" b="1"/>
            <a:t>Acumulada al 4to Trimestre (Enero - Diciembre) 2024</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3</xdr:col>
      <xdr:colOff>239184</xdr:colOff>
      <xdr:row>0</xdr:row>
      <xdr:rowOff>47625</xdr:rowOff>
    </xdr:from>
    <xdr:to>
      <xdr:col>4</xdr:col>
      <xdr:colOff>1090084</xdr:colOff>
      <xdr:row>4</xdr:row>
      <xdr:rowOff>1534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2767" y="47625"/>
          <a:ext cx="2184400" cy="5889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3799418</xdr:colOff>
      <xdr:row>0</xdr:row>
      <xdr:rowOff>0</xdr:rowOff>
    </xdr:from>
    <xdr:to>
      <xdr:col>4</xdr:col>
      <xdr:colOff>523439</xdr:colOff>
      <xdr:row>2</xdr:row>
      <xdr:rowOff>96913</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5243" y="95249"/>
          <a:ext cx="2267571" cy="639838"/>
        </a:xfrm>
        <a:prstGeom prst="rect">
          <a:avLst/>
        </a:prstGeom>
      </xdr:spPr>
    </xdr:pic>
    <xdr:clientData/>
  </xdr:twoCellAnchor>
  <xdr:twoCellAnchor>
    <xdr:from>
      <xdr:col>2</xdr:col>
      <xdr:colOff>583139</xdr:colOff>
      <xdr:row>128</xdr:row>
      <xdr:rowOff>99483</xdr:rowOff>
    </xdr:from>
    <xdr:to>
      <xdr:col>7</xdr:col>
      <xdr:colOff>1059</xdr:colOff>
      <xdr:row>151</xdr:row>
      <xdr:rowOff>42334</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0.15018</cdr:x>
      <cdr:y>0.00712</cdr:y>
    </cdr:from>
    <cdr:to>
      <cdr:x>0.84814</cdr:x>
      <cdr:y>0.27481</cdr:y>
    </cdr:to>
    <cdr:sp macro="" textlink="">
      <cdr:nvSpPr>
        <cdr:cNvPr id="2" name="CuadroTexto 1">
          <a:extLst xmlns:a="http://schemas.openxmlformats.org/drawingml/2006/main">
            <a:ext uri="{FF2B5EF4-FFF2-40B4-BE49-F238E27FC236}">
              <a16:creationId xmlns:a16="http://schemas.microsoft.com/office/drawing/2014/main" id="{7DB77CDB-E0E8-9D23-CB90-779E6FB7AA66}"/>
            </a:ext>
          </a:extLst>
        </cdr:cNvPr>
        <cdr:cNvSpPr txBox="1"/>
      </cdr:nvSpPr>
      <cdr:spPr>
        <a:xfrm xmlns:a="http://schemas.openxmlformats.org/drawingml/2006/main">
          <a:off x="1227021" y="25665"/>
          <a:ext cx="5702568" cy="964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s-DO" sz="900" b="0" i="0" baseline="0">
              <a:effectLst/>
              <a:latin typeface="+mn-lt"/>
              <a:ea typeface="+mn-ea"/>
              <a:cs typeface="+mn-cs"/>
            </a:rPr>
            <a:t>Ministerio de Hacienda</a:t>
          </a:r>
          <a:br>
            <a:rPr lang="es-DO" sz="900" b="0" i="0" baseline="0">
              <a:effectLst/>
              <a:latin typeface="+mn-lt"/>
              <a:ea typeface="+mn-ea"/>
              <a:cs typeface="+mn-cs"/>
            </a:rPr>
          </a:br>
          <a:r>
            <a:rPr lang="es-DO" sz="900" b="0" i="0" baseline="0">
              <a:effectLst/>
              <a:latin typeface="+mn-lt"/>
              <a:ea typeface="+mn-ea"/>
              <a:cs typeface="+mn-cs"/>
            </a:rPr>
            <a:t>Centro de Capacitación en Política y Gestión Fiscal </a:t>
          </a:r>
          <a:br>
            <a:rPr lang="es-DO" sz="900" b="0" i="0" baseline="0">
              <a:effectLst/>
              <a:latin typeface="+mn-lt"/>
              <a:ea typeface="+mn-ea"/>
              <a:cs typeface="+mn-cs"/>
            </a:rPr>
          </a:br>
          <a:r>
            <a:rPr lang="es-DO" sz="900" b="0" i="0" baseline="0">
              <a:effectLst/>
              <a:latin typeface="+mn-lt"/>
              <a:ea typeface="+mn-ea"/>
              <a:cs typeface="+mn-cs"/>
            </a:rPr>
            <a:t>Departamento de Investigación y Publicaciones </a:t>
          </a:r>
          <a:br>
            <a:rPr lang="es-DO" sz="900" b="0" i="0" baseline="0">
              <a:effectLst/>
              <a:latin typeface="+mn-lt"/>
              <a:ea typeface="+mn-ea"/>
              <a:cs typeface="+mn-cs"/>
            </a:rPr>
          </a:br>
          <a:r>
            <a:rPr lang="es-DO" sz="900" b="0" i="0" baseline="0">
              <a:effectLst/>
              <a:latin typeface="+mn-lt"/>
              <a:ea typeface="+mn-ea"/>
              <a:cs typeface="+mn-cs"/>
            </a:rPr>
            <a:t>División de Investigación</a:t>
          </a:r>
          <a:br>
            <a:rPr lang="es-DO" sz="900" b="0" i="0" baseline="0">
              <a:effectLst/>
              <a:latin typeface="+mn-lt"/>
              <a:ea typeface="+mn-ea"/>
              <a:cs typeface="+mn-cs"/>
            </a:rPr>
          </a:br>
          <a:r>
            <a:rPr lang="es-DO" sz="900" b="1" i="0" baseline="0">
              <a:effectLst/>
              <a:latin typeface="+mn-lt"/>
              <a:ea typeface="+mn-ea"/>
              <a:cs typeface="+mn-cs"/>
            </a:rPr>
            <a:t>Egreso de Participantes en Acciones de Capacitación con Certificados</a:t>
          </a:r>
          <a:r>
            <a:rPr lang="es-DO" sz="900" b="0" i="0" baseline="0">
              <a:effectLst/>
              <a:latin typeface="+mn-lt"/>
              <a:ea typeface="+mn-ea"/>
              <a:cs typeface="+mn-cs"/>
            </a:rPr>
            <a:t/>
          </a:r>
          <a:br>
            <a:rPr lang="es-DO" sz="900" b="0" i="0" baseline="0">
              <a:effectLst/>
              <a:latin typeface="+mn-lt"/>
              <a:ea typeface="+mn-ea"/>
              <a:cs typeface="+mn-cs"/>
            </a:rPr>
          </a:br>
          <a:r>
            <a:rPr lang="es-DO" sz="900" b="0" i="0" baseline="0">
              <a:effectLst/>
              <a:latin typeface="+mn-lt"/>
              <a:ea typeface="+mn-ea"/>
              <a:cs typeface="+mn-cs"/>
            </a:rPr>
            <a:t>Acumulada al 4to Trimestre (Enero - Diciembre) 2024</a:t>
          </a:r>
          <a:endParaRPr lang="es-DO" sz="900"/>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60960</xdr:colOff>
      <xdr:row>22</xdr:row>
      <xdr:rowOff>148590</xdr:rowOff>
    </xdr:from>
    <xdr:to>
      <xdr:col>5</xdr:col>
      <xdr:colOff>152400</xdr:colOff>
      <xdr:row>36</xdr:row>
      <xdr:rowOff>80010</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655320</xdr:colOff>
      <xdr:row>23</xdr:row>
      <xdr:rowOff>11430</xdr:rowOff>
    </xdr:from>
    <xdr:to>
      <xdr:col>5</xdr:col>
      <xdr:colOff>3589020</xdr:colOff>
      <xdr:row>36</xdr:row>
      <xdr:rowOff>118110</xdr:rowOff>
    </xdr:to>
    <xdr:graphicFrame macro="">
      <xdr:nvGraphicFramePr>
        <xdr:cNvPr id="3" name="Gráfico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619125</xdr:colOff>
      <xdr:row>0</xdr:row>
      <xdr:rowOff>76200</xdr:rowOff>
    </xdr:from>
    <xdr:to>
      <xdr:col>5</xdr:col>
      <xdr:colOff>1174312</xdr:colOff>
      <xdr:row>3</xdr:row>
      <xdr:rowOff>141363</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24125" y="76200"/>
          <a:ext cx="2269687" cy="63666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24</xdr:col>
      <xdr:colOff>127000</xdr:colOff>
      <xdr:row>5</xdr:row>
      <xdr:rowOff>148534</xdr:rowOff>
    </xdr:from>
    <xdr:to>
      <xdr:col>28</xdr:col>
      <xdr:colOff>865344</xdr:colOff>
      <xdr:row>26</xdr:row>
      <xdr:rowOff>92759</xdr:rowOff>
    </xdr:to>
    <xdr:graphicFrame macro="">
      <xdr:nvGraphicFramePr>
        <xdr:cNvPr id="2" name="4 Gráfico">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127635</xdr:colOff>
      <xdr:row>59</xdr:row>
      <xdr:rowOff>127636</xdr:rowOff>
    </xdr:from>
    <xdr:to>
      <xdr:col>19</xdr:col>
      <xdr:colOff>166823</xdr:colOff>
      <xdr:row>59</xdr:row>
      <xdr:rowOff>182522</xdr:rowOff>
    </xdr:to>
    <xdr:sp macro="" textlink="">
      <xdr:nvSpPr>
        <xdr:cNvPr id="3" name="2 CuadroTexto">
          <a:extLst>
            <a:ext uri="{FF2B5EF4-FFF2-40B4-BE49-F238E27FC236}">
              <a16:creationId xmlns:a16="http://schemas.microsoft.com/office/drawing/2014/main" id="{00000000-0008-0000-0A00-000003000000}"/>
            </a:ext>
          </a:extLst>
        </xdr:cNvPr>
        <xdr:cNvSpPr txBox="1"/>
      </xdr:nvSpPr>
      <xdr:spPr>
        <a:xfrm>
          <a:off x="11186160" y="17120236"/>
          <a:ext cx="39188" cy="54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DO"/>
        </a:p>
      </xdr:txBody>
    </xdr:sp>
    <xdr:clientData/>
  </xdr:twoCellAnchor>
  <xdr:twoCellAnchor>
    <xdr:from>
      <xdr:col>18</xdr:col>
      <xdr:colOff>146765</xdr:colOff>
      <xdr:row>3</xdr:row>
      <xdr:rowOff>108050</xdr:rowOff>
    </xdr:from>
    <xdr:to>
      <xdr:col>23</xdr:col>
      <xdr:colOff>857251</xdr:colOff>
      <xdr:row>12</xdr:row>
      <xdr:rowOff>137583</xdr:rowOff>
    </xdr:to>
    <xdr:graphicFrame macro="">
      <xdr:nvGraphicFramePr>
        <xdr:cNvPr id="4" name="3 Gráfico">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150495</xdr:colOff>
      <xdr:row>13</xdr:row>
      <xdr:rowOff>67066</xdr:rowOff>
    </xdr:from>
    <xdr:to>
      <xdr:col>23</xdr:col>
      <xdr:colOff>867834</xdr:colOff>
      <xdr:row>28</xdr:row>
      <xdr:rowOff>169333</xdr:rowOff>
    </xdr:to>
    <xdr:graphicFrame macro="">
      <xdr:nvGraphicFramePr>
        <xdr:cNvPr id="5" name="4 Gráfico">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140577</xdr:colOff>
      <xdr:row>0</xdr:row>
      <xdr:rowOff>47625</xdr:rowOff>
    </xdr:from>
    <xdr:to>
      <xdr:col>12</xdr:col>
      <xdr:colOff>190502</xdr:colOff>
      <xdr:row>3</xdr:row>
      <xdr:rowOff>26522</xdr:rowOff>
    </xdr:to>
    <xdr:pic>
      <xdr:nvPicPr>
        <xdr:cNvPr id="6" name="Imagen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22129" y="47625"/>
          <a:ext cx="1968062" cy="550397"/>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0.07989</cdr:x>
      <cdr:y>0.0045</cdr:y>
    </cdr:from>
    <cdr:to>
      <cdr:x>0.96169</cdr:x>
      <cdr:y>0.14258</cdr:y>
    </cdr:to>
    <cdr:sp macro="" textlink="">
      <cdr:nvSpPr>
        <cdr:cNvPr id="2" name="CuadroTexto 1">
          <a:extLst xmlns:a="http://schemas.openxmlformats.org/drawingml/2006/main">
            <a:ext uri="{FF2B5EF4-FFF2-40B4-BE49-F238E27FC236}">
              <a16:creationId xmlns:a16="http://schemas.microsoft.com/office/drawing/2014/main" id="{9516A54B-C370-5E4B-68D8-8F5501CB7BB6}"/>
            </a:ext>
          </a:extLst>
        </cdr:cNvPr>
        <cdr:cNvSpPr txBox="1"/>
      </cdr:nvSpPr>
      <cdr:spPr>
        <a:xfrm xmlns:a="http://schemas.openxmlformats.org/drawingml/2006/main">
          <a:off x="332929" y="21906"/>
          <a:ext cx="3674764" cy="6721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DO" sz="600" b="0" i="0" baseline="0">
              <a:effectLst/>
              <a:latin typeface="+mn-lt"/>
              <a:ea typeface="+mn-ea"/>
              <a:cs typeface="+mn-cs"/>
            </a:rPr>
            <a:t>Ministerio de Hacienda</a:t>
          </a:r>
          <a:endParaRPr lang="es-DO" sz="600">
            <a:effectLst/>
          </a:endParaRPr>
        </a:p>
        <a:p xmlns:a="http://schemas.openxmlformats.org/drawingml/2006/main">
          <a:pPr algn="ctr" rtl="0"/>
          <a:r>
            <a:rPr lang="es-DO" sz="600" b="0" i="0" baseline="0">
              <a:effectLst/>
              <a:latin typeface="+mn-lt"/>
              <a:ea typeface="+mn-ea"/>
              <a:cs typeface="+mn-cs"/>
            </a:rPr>
            <a:t>Centro de Capacitación en Políticas y Gestión Fiscal</a:t>
          </a:r>
          <a:endParaRPr lang="es-DO" sz="600">
            <a:effectLst/>
          </a:endParaRPr>
        </a:p>
        <a:p xmlns:a="http://schemas.openxmlformats.org/drawingml/2006/main">
          <a:pPr algn="ctr" rtl="0"/>
          <a:r>
            <a:rPr lang="es-DO" sz="600" b="0" i="0" baseline="0">
              <a:effectLst/>
              <a:latin typeface="+mn-lt"/>
              <a:ea typeface="+mn-ea"/>
              <a:cs typeface="+mn-cs"/>
            </a:rPr>
            <a:t>Departamento de Investigación y Publicación</a:t>
          </a:r>
          <a:endParaRPr lang="es-DO" sz="600">
            <a:effectLst/>
          </a:endParaRPr>
        </a:p>
        <a:p xmlns:a="http://schemas.openxmlformats.org/drawingml/2006/main">
          <a:pPr algn="ctr" rtl="0"/>
          <a:r>
            <a:rPr lang="es-DO" sz="600" b="0" i="0" baseline="0">
              <a:effectLst/>
              <a:latin typeface="+mn-lt"/>
              <a:ea typeface="+mn-ea"/>
              <a:cs typeface="+mn-cs"/>
            </a:rPr>
            <a:t>Centro de Documentación "Dr. Raymundo Amaro Guzmán"</a:t>
          </a:r>
          <a:endParaRPr lang="es-DO" sz="600">
            <a:effectLst/>
          </a:endParaRPr>
        </a:p>
        <a:p xmlns:a="http://schemas.openxmlformats.org/drawingml/2006/main">
          <a:pPr algn="ctr" rtl="0"/>
          <a:r>
            <a:rPr lang="es-DO" sz="600" b="1" i="0" baseline="0">
              <a:effectLst/>
              <a:latin typeface="+mn-lt"/>
              <a:ea typeface="+mn-ea"/>
              <a:cs typeface="+mn-cs"/>
            </a:rPr>
            <a:t>Documentos Recibidos</a:t>
          </a:r>
          <a:endParaRPr lang="es-DO" sz="600">
            <a:effectLst/>
          </a:endParaRPr>
        </a:p>
        <a:p xmlns:a="http://schemas.openxmlformats.org/drawingml/2006/main">
          <a:pPr algn="ctr" rtl="0"/>
          <a:r>
            <a:rPr lang="es-DO" sz="600" b="0" i="0" baseline="0">
              <a:effectLst/>
              <a:latin typeface="+mn-lt"/>
              <a:ea typeface="+mn-ea"/>
              <a:cs typeface="+mn-cs"/>
            </a:rPr>
            <a:t>Acumulada al 4to Trimestre (Enero - Diciembre) 2024</a:t>
          </a:r>
        </a:p>
      </cdr:txBody>
    </cdr:sp>
  </cdr:relSizeAnchor>
</c:userShapes>
</file>

<file path=xl/drawings/drawing17.xml><?xml version="1.0" encoding="utf-8"?>
<c:userShapes xmlns:c="http://schemas.openxmlformats.org/drawingml/2006/chart">
  <cdr:relSizeAnchor xmlns:cdr="http://schemas.openxmlformats.org/drawingml/2006/chartDrawing">
    <cdr:from>
      <cdr:x>0.07598</cdr:x>
      <cdr:y>0</cdr:y>
    </cdr:from>
    <cdr:to>
      <cdr:x>0.94055</cdr:x>
      <cdr:y>0.24584</cdr:y>
    </cdr:to>
    <cdr:sp macro="" textlink="">
      <cdr:nvSpPr>
        <cdr:cNvPr id="2" name="CuadroTexto 1">
          <a:extLst xmlns:a="http://schemas.openxmlformats.org/drawingml/2006/main">
            <a:ext uri="{FF2B5EF4-FFF2-40B4-BE49-F238E27FC236}">
              <a16:creationId xmlns:a16="http://schemas.microsoft.com/office/drawing/2014/main" id="{E3CD67CF-6566-3201-0E2B-54750D15293D}"/>
            </a:ext>
          </a:extLst>
        </cdr:cNvPr>
        <cdr:cNvSpPr txBox="1"/>
      </cdr:nvSpPr>
      <cdr:spPr>
        <a:xfrm xmlns:a="http://schemas.openxmlformats.org/drawingml/2006/main">
          <a:off x="329077" y="0"/>
          <a:ext cx="3744685" cy="700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s-DO" sz="600" b="0" i="0" baseline="0">
              <a:effectLst/>
              <a:latin typeface="+mn-lt"/>
              <a:ea typeface="+mn-ea"/>
              <a:cs typeface="+mn-cs"/>
            </a:rPr>
            <a:t>Ministerio de Hacienda</a:t>
          </a:r>
          <a:endParaRPr lang="es-DO" sz="600">
            <a:effectLst/>
          </a:endParaRPr>
        </a:p>
        <a:p xmlns:a="http://schemas.openxmlformats.org/drawingml/2006/main">
          <a:pPr algn="ctr" rtl="0"/>
          <a:r>
            <a:rPr lang="es-DO" sz="600" b="0" i="0" baseline="0">
              <a:effectLst/>
              <a:latin typeface="+mn-lt"/>
              <a:ea typeface="+mn-ea"/>
              <a:cs typeface="+mn-cs"/>
            </a:rPr>
            <a:t>Centro de Capacitación en Políticas y Gestión Fiscal</a:t>
          </a:r>
          <a:endParaRPr lang="es-DO" sz="600">
            <a:effectLst/>
          </a:endParaRPr>
        </a:p>
        <a:p xmlns:a="http://schemas.openxmlformats.org/drawingml/2006/main">
          <a:pPr algn="ctr" rtl="0"/>
          <a:r>
            <a:rPr lang="es-DO" sz="600" b="0" i="0" baseline="0">
              <a:effectLst/>
              <a:latin typeface="+mn-lt"/>
              <a:ea typeface="+mn-ea"/>
              <a:cs typeface="+mn-cs"/>
            </a:rPr>
            <a:t>Departamento de Investigación y Publicación</a:t>
          </a:r>
          <a:endParaRPr lang="es-DO" sz="600">
            <a:effectLst/>
          </a:endParaRPr>
        </a:p>
        <a:p xmlns:a="http://schemas.openxmlformats.org/drawingml/2006/main">
          <a:pPr algn="ctr" rtl="0"/>
          <a:r>
            <a:rPr lang="es-DO" sz="600" b="0" i="0" baseline="0">
              <a:effectLst/>
              <a:latin typeface="+mn-lt"/>
              <a:ea typeface="+mn-ea"/>
              <a:cs typeface="+mn-cs"/>
            </a:rPr>
            <a:t>Centro de Documentación "Dr. Raymundo Amaro Guzmán"</a:t>
          </a:r>
          <a:endParaRPr lang="es-DO" sz="600">
            <a:effectLst/>
          </a:endParaRPr>
        </a:p>
        <a:p xmlns:a="http://schemas.openxmlformats.org/drawingml/2006/main">
          <a:pPr algn="ctr" rtl="0"/>
          <a:r>
            <a:rPr lang="es-DO" sz="600" b="1" i="0" baseline="0">
              <a:effectLst/>
              <a:latin typeface="+mn-lt"/>
              <a:ea typeface="+mn-ea"/>
              <a:cs typeface="+mn-cs"/>
            </a:rPr>
            <a:t>Usuarios Asistidos por Género e Institución de Procedencia</a:t>
          </a:r>
          <a:endParaRPr lang="es-DO" sz="600">
            <a:effectLst/>
          </a:endParaRPr>
        </a:p>
        <a:p xmlns:a="http://schemas.openxmlformats.org/drawingml/2006/main">
          <a:pPr algn="ctr" rtl="0"/>
          <a:r>
            <a:rPr lang="es-DO" sz="600" b="0" i="0" baseline="0">
              <a:effectLst/>
              <a:latin typeface="+mn-lt"/>
              <a:ea typeface="+mn-ea"/>
              <a:cs typeface="+mn-cs"/>
            </a:rPr>
            <a:t>Acumulada al 4to Trimestre (Enero - Diciembre) 2024</a:t>
          </a:r>
          <a:endParaRPr lang="es-DO" sz="600"/>
        </a:p>
      </cdr:txBody>
    </cdr:sp>
  </cdr:relSizeAnchor>
</c:userShapes>
</file>

<file path=xl/drawings/drawing18.xml><?xml version="1.0" encoding="utf-8"?>
<c:userShapes xmlns:c="http://schemas.openxmlformats.org/drawingml/2006/chart">
  <cdr:relSizeAnchor xmlns:cdr="http://schemas.openxmlformats.org/drawingml/2006/chartDrawing">
    <cdr:from>
      <cdr:x>0.20158</cdr:x>
      <cdr:y>0.00476</cdr:y>
    </cdr:from>
    <cdr:to>
      <cdr:x>0.79617</cdr:x>
      <cdr:y>0.22319</cdr:y>
    </cdr:to>
    <cdr:sp macro="" textlink="">
      <cdr:nvSpPr>
        <cdr:cNvPr id="2" name="CuadroTexto 1">
          <a:extLst xmlns:a="http://schemas.openxmlformats.org/drawingml/2006/main">
            <a:ext uri="{FF2B5EF4-FFF2-40B4-BE49-F238E27FC236}">
              <a16:creationId xmlns:a16="http://schemas.microsoft.com/office/drawing/2014/main" id="{28F19E80-D5D2-045D-A67D-BB5626AFE328}"/>
            </a:ext>
          </a:extLst>
        </cdr:cNvPr>
        <cdr:cNvSpPr txBox="1"/>
      </cdr:nvSpPr>
      <cdr:spPr>
        <a:xfrm xmlns:a="http://schemas.openxmlformats.org/drawingml/2006/main">
          <a:off x="847615" y="14832"/>
          <a:ext cx="2500224" cy="680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DO" sz="600" b="0" i="0" baseline="0">
              <a:effectLst/>
              <a:latin typeface="+mn-lt"/>
              <a:ea typeface="+mn-ea"/>
              <a:cs typeface="+mn-cs"/>
            </a:rPr>
            <a:t>Ministerio de Hacienda</a:t>
          </a:r>
          <a:endParaRPr lang="es-DO" sz="600">
            <a:effectLst/>
          </a:endParaRPr>
        </a:p>
        <a:p xmlns:a="http://schemas.openxmlformats.org/drawingml/2006/main">
          <a:pPr algn="ctr" rtl="0"/>
          <a:r>
            <a:rPr lang="es-DO" sz="600" b="0" i="0" baseline="0">
              <a:effectLst/>
              <a:latin typeface="+mn-lt"/>
              <a:ea typeface="+mn-ea"/>
              <a:cs typeface="+mn-cs"/>
            </a:rPr>
            <a:t>Centro de Capacitación en Políticas y Gestión Fiscal</a:t>
          </a:r>
          <a:endParaRPr lang="es-DO" sz="600">
            <a:effectLst/>
          </a:endParaRPr>
        </a:p>
        <a:p xmlns:a="http://schemas.openxmlformats.org/drawingml/2006/main">
          <a:pPr algn="ctr" rtl="0"/>
          <a:r>
            <a:rPr lang="es-DO" sz="600" b="0" i="0" baseline="0">
              <a:effectLst/>
              <a:latin typeface="+mn-lt"/>
              <a:ea typeface="+mn-ea"/>
              <a:cs typeface="+mn-cs"/>
            </a:rPr>
            <a:t>Departamento de Investigación y Publicación</a:t>
          </a:r>
          <a:endParaRPr lang="es-DO" sz="600">
            <a:effectLst/>
          </a:endParaRPr>
        </a:p>
        <a:p xmlns:a="http://schemas.openxmlformats.org/drawingml/2006/main">
          <a:pPr algn="ctr" rtl="0"/>
          <a:r>
            <a:rPr lang="es-DO" sz="600" b="0" i="0" baseline="0">
              <a:effectLst/>
              <a:latin typeface="+mn-lt"/>
              <a:ea typeface="+mn-ea"/>
              <a:cs typeface="+mn-cs"/>
            </a:rPr>
            <a:t>Centro de Documentación "Dr. Raymundo Amaro Guzmán"</a:t>
          </a:r>
          <a:endParaRPr lang="es-DO" sz="600">
            <a:effectLst/>
          </a:endParaRPr>
        </a:p>
        <a:p xmlns:a="http://schemas.openxmlformats.org/drawingml/2006/main">
          <a:pPr algn="ctr" rtl="0"/>
          <a:r>
            <a:rPr lang="es-DO" sz="600" b="1" i="0" baseline="0">
              <a:effectLst/>
              <a:latin typeface="+mn-lt"/>
              <a:ea typeface="+mn-ea"/>
              <a:cs typeface="+mn-cs"/>
            </a:rPr>
            <a:t>Usuarios por Género e Institución de Procedencia</a:t>
          </a:r>
          <a:endParaRPr lang="es-DO" sz="600">
            <a:effectLst/>
          </a:endParaRPr>
        </a:p>
        <a:p xmlns:a="http://schemas.openxmlformats.org/drawingml/2006/main">
          <a:pPr algn="ctr" rtl="0"/>
          <a:r>
            <a:rPr lang="es-DO" sz="600" b="0" i="0" baseline="0">
              <a:effectLst/>
              <a:latin typeface="+mn-lt"/>
              <a:ea typeface="+mn-ea"/>
              <a:cs typeface="+mn-cs"/>
            </a:rPr>
            <a:t>Acumulada al 4to Trimestre (Enero - Diciembre) 2024</a:t>
          </a:r>
          <a:endParaRPr lang="es-DO" sz="600">
            <a:effectLst/>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3</xdr:col>
      <xdr:colOff>49726</xdr:colOff>
      <xdr:row>8</xdr:row>
      <xdr:rowOff>130268</xdr:rowOff>
    </xdr:from>
    <xdr:to>
      <xdr:col>10</xdr:col>
      <xdr:colOff>509169</xdr:colOff>
      <xdr:row>20</xdr:row>
      <xdr:rowOff>37822</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187379</xdr:colOff>
      <xdr:row>23</xdr:row>
      <xdr:rowOff>98750</xdr:rowOff>
    </xdr:from>
    <xdr:to>
      <xdr:col>10</xdr:col>
      <xdr:colOff>574873</xdr:colOff>
      <xdr:row>44</xdr:row>
      <xdr:rowOff>15407</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241963</xdr:colOff>
      <xdr:row>49</xdr:row>
      <xdr:rowOff>49726</xdr:rowOff>
    </xdr:from>
    <xdr:to>
      <xdr:col>10</xdr:col>
      <xdr:colOff>591110</xdr:colOff>
      <xdr:row>59</xdr:row>
      <xdr:rowOff>201579</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264575</xdr:colOff>
      <xdr:row>60</xdr:row>
      <xdr:rowOff>117660</xdr:rowOff>
    </xdr:from>
    <xdr:to>
      <xdr:col>10</xdr:col>
      <xdr:colOff>594358</xdr:colOff>
      <xdr:row>72</xdr:row>
      <xdr:rowOff>83343</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171944</xdr:colOff>
      <xdr:row>79</xdr:row>
      <xdr:rowOff>151979</xdr:rowOff>
    </xdr:from>
    <xdr:to>
      <xdr:col>10</xdr:col>
      <xdr:colOff>482743</xdr:colOff>
      <xdr:row>90</xdr:row>
      <xdr:rowOff>41323</xdr:rowOff>
    </xdr:to>
    <xdr:graphicFrame macro="">
      <xdr:nvGraphicFramePr>
        <xdr:cNvPr id="6" name="Gráfico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183396</xdr:colOff>
      <xdr:row>95</xdr:row>
      <xdr:rowOff>21289</xdr:rowOff>
    </xdr:from>
    <xdr:to>
      <xdr:col>10</xdr:col>
      <xdr:colOff>491721</xdr:colOff>
      <xdr:row>108</xdr:row>
      <xdr:rowOff>60233</xdr:rowOff>
    </xdr:to>
    <xdr:graphicFrame macro="">
      <xdr:nvGraphicFramePr>
        <xdr:cNvPr id="7" name="Gráfico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692727</xdr:colOff>
      <xdr:row>0</xdr:row>
      <xdr:rowOff>103908</xdr:rowOff>
    </xdr:from>
    <xdr:to>
      <xdr:col>5</xdr:col>
      <xdr:colOff>96880</xdr:colOff>
      <xdr:row>0</xdr:row>
      <xdr:rowOff>588818</xdr:rowOff>
    </xdr:to>
    <xdr:pic>
      <xdr:nvPicPr>
        <xdr:cNvPr id="8" name="Imagen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41272" y="103908"/>
          <a:ext cx="1772671" cy="484910"/>
        </a:xfrm>
        <a:prstGeom prst="rect">
          <a:avLst/>
        </a:prstGeom>
      </xdr:spPr>
    </xdr:pic>
    <xdr:clientData/>
  </xdr:twoCellAnchor>
  <xdr:twoCellAnchor>
    <xdr:from>
      <xdr:col>3</xdr:col>
      <xdr:colOff>638736</xdr:colOff>
      <xdr:row>8</xdr:row>
      <xdr:rowOff>140073</xdr:rowOff>
    </xdr:from>
    <xdr:to>
      <xdr:col>9</xdr:col>
      <xdr:colOff>653738</xdr:colOff>
      <xdr:row>12</xdr:row>
      <xdr:rowOff>53581</xdr:rowOff>
    </xdr:to>
    <xdr:sp macro="" textlink="">
      <xdr:nvSpPr>
        <xdr:cNvPr id="9" name="CuadroTexto 1">
          <a:extLst>
            <a:ext uri="{FF2B5EF4-FFF2-40B4-BE49-F238E27FC236}">
              <a16:creationId xmlns:a16="http://schemas.microsoft.com/office/drawing/2014/main" id="{40B7A19F-2D1E-45BD-35E9-E30D9EB3EAAE}"/>
            </a:ext>
          </a:extLst>
        </xdr:cNvPr>
        <xdr:cNvSpPr txBox="1"/>
      </xdr:nvSpPr>
      <xdr:spPr>
        <a:xfrm>
          <a:off x="5425049" y="2176042"/>
          <a:ext cx="4158377" cy="77075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r>
            <a:rPr lang="es-DO" sz="800" b="0" i="0" baseline="0">
              <a:effectLst/>
              <a:latin typeface="+mn-lt"/>
              <a:ea typeface="+mn-ea"/>
              <a:cs typeface="+mn-cs"/>
            </a:rPr>
            <a:t>Ministerio de Hacienda </a:t>
          </a:r>
          <a:endParaRPr lang="es-ES" sz="800">
            <a:effectLst/>
          </a:endParaRPr>
        </a:p>
        <a:p>
          <a:pPr algn="ctr" rtl="0"/>
          <a:r>
            <a:rPr lang="es-DO" sz="800" b="0" i="0" baseline="0">
              <a:effectLst/>
              <a:latin typeface="+mn-lt"/>
              <a:ea typeface="+mn-ea"/>
              <a:cs typeface="+mn-cs"/>
            </a:rPr>
            <a:t>Centro de Capacitación en Política y Gestión Fiscal                          </a:t>
          </a:r>
          <a:endParaRPr lang="es-ES" sz="800">
            <a:effectLst/>
          </a:endParaRPr>
        </a:p>
        <a:p>
          <a:pPr algn="ctr" rtl="0"/>
          <a:r>
            <a:rPr lang="es-DO" sz="800" b="0" i="0" baseline="0">
              <a:effectLst/>
              <a:latin typeface="+mn-lt"/>
              <a:ea typeface="+mn-ea"/>
              <a:cs typeface="+mn-cs"/>
            </a:rPr>
            <a:t>Departamento de Investigación y Publicaciones                                              </a:t>
          </a:r>
          <a:endParaRPr lang="es-ES" sz="800">
            <a:effectLst/>
          </a:endParaRPr>
        </a:p>
        <a:p>
          <a:pPr algn="ctr" rtl="0"/>
          <a:r>
            <a:rPr lang="es-ES" sz="800" b="0" i="0" baseline="0">
              <a:effectLst/>
              <a:latin typeface="+mn-lt"/>
              <a:ea typeface="+mn-ea"/>
              <a:cs typeface="+mn-cs"/>
            </a:rPr>
            <a:t>Sexo de solicitantes para Becas</a:t>
          </a:r>
        </a:p>
        <a:p>
          <a:pPr algn="ctr" rtl="0"/>
          <a:r>
            <a:rPr lang="es-DO" sz="800" b="0" i="0" baseline="0">
              <a:effectLst/>
              <a:latin typeface="+mn-lt"/>
              <a:ea typeface="+mn-ea"/>
              <a:cs typeface="+mn-cs"/>
            </a:rPr>
            <a:t>Acumulada al 4to Trimestre (Enero - Diciembre) 2024</a:t>
          </a:r>
          <a:endParaRPr lang="es-ES" sz="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3105150</xdr:colOff>
      <xdr:row>0</xdr:row>
      <xdr:rowOff>47625</xdr:rowOff>
    </xdr:from>
    <xdr:to>
      <xdr:col>1</xdr:col>
      <xdr:colOff>5425183</xdr:colOff>
      <xdr:row>1</xdr:row>
      <xdr:rowOff>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2350" y="47625"/>
          <a:ext cx="2320033" cy="638175"/>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0.2875</cdr:x>
      <cdr:y>0.05954</cdr:y>
    </cdr:from>
    <cdr:to>
      <cdr:x>0.76875</cdr:x>
      <cdr:y>0.2627</cdr:y>
    </cdr:to>
    <cdr:sp macro="" textlink="">
      <cdr:nvSpPr>
        <cdr:cNvPr id="2" name="CuadroTexto 1"/>
        <cdr:cNvSpPr txBox="1"/>
      </cdr:nvSpPr>
      <cdr:spPr>
        <a:xfrm xmlns:a="http://schemas.openxmlformats.org/drawingml/2006/main">
          <a:off x="1314450" y="161925"/>
          <a:ext cx="2200275" cy="552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dr:relSizeAnchor xmlns:cdr="http://schemas.openxmlformats.org/drawingml/2006/chartDrawing">
    <cdr:from>
      <cdr:x>0.12455</cdr:x>
      <cdr:y>0.00493</cdr:y>
    </cdr:from>
    <cdr:to>
      <cdr:x>0.92038</cdr:x>
      <cdr:y>0.25084</cdr:y>
    </cdr:to>
    <cdr:sp macro="" textlink="">
      <cdr:nvSpPr>
        <cdr:cNvPr id="3" name="CuadroTexto 2"/>
        <cdr:cNvSpPr txBox="1"/>
      </cdr:nvSpPr>
      <cdr:spPr>
        <a:xfrm xmlns:a="http://schemas.openxmlformats.org/drawingml/2006/main">
          <a:off x="648732" y="15772"/>
          <a:ext cx="4145168" cy="786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s-DO" sz="800" b="0" i="0" baseline="0">
              <a:effectLst/>
              <a:latin typeface="+mn-lt"/>
              <a:ea typeface="+mn-ea"/>
              <a:cs typeface="+mn-cs"/>
            </a:rPr>
            <a:t>Ministerio de Hacienda </a:t>
          </a:r>
          <a:endParaRPr lang="es-ES" sz="800">
            <a:effectLst/>
          </a:endParaRPr>
        </a:p>
        <a:p xmlns:a="http://schemas.openxmlformats.org/drawingml/2006/main">
          <a:pPr algn="ctr" rtl="0"/>
          <a:r>
            <a:rPr lang="es-DO" sz="800" b="0" i="0" baseline="0">
              <a:effectLst/>
              <a:latin typeface="+mn-lt"/>
              <a:ea typeface="+mn-ea"/>
              <a:cs typeface="+mn-cs"/>
            </a:rPr>
            <a:t>Centro de Capacitación en Política y Gestión Fiscal                          </a:t>
          </a:r>
          <a:endParaRPr lang="es-ES" sz="800">
            <a:effectLst/>
          </a:endParaRPr>
        </a:p>
        <a:p xmlns:a="http://schemas.openxmlformats.org/drawingml/2006/main">
          <a:pPr algn="ctr" rtl="0"/>
          <a:r>
            <a:rPr lang="es-DO" sz="800" b="0" i="0" baseline="0">
              <a:effectLst/>
              <a:latin typeface="+mn-lt"/>
              <a:ea typeface="+mn-ea"/>
              <a:cs typeface="+mn-cs"/>
            </a:rPr>
            <a:t>Departamento de Investigación y Publicaciones                                              </a:t>
          </a:r>
          <a:endParaRPr lang="es-ES" sz="800">
            <a:effectLst/>
          </a:endParaRPr>
        </a:p>
        <a:p xmlns:a="http://schemas.openxmlformats.org/drawingml/2006/main">
          <a:pPr algn="ctr" rtl="0"/>
          <a:r>
            <a:rPr lang="es-ES" sz="800" b="0" i="0" baseline="0">
              <a:effectLst/>
              <a:latin typeface="+mn-lt"/>
              <a:ea typeface="+mn-ea"/>
              <a:cs typeface="+mn-cs"/>
            </a:rPr>
            <a:t>Nivel academico y area profesional de los solicitantes</a:t>
          </a:r>
          <a:endParaRPr lang="es-ES" sz="800">
            <a:effectLst/>
          </a:endParaRPr>
        </a:p>
        <a:p xmlns:a="http://schemas.openxmlformats.org/drawingml/2006/main">
          <a:pPr algn="ctr" rtl="0"/>
          <a:r>
            <a:rPr lang="es-DO" sz="800" b="0" i="0" baseline="0">
              <a:effectLst/>
              <a:latin typeface="+mn-lt"/>
              <a:ea typeface="+mn-ea"/>
              <a:cs typeface="+mn-cs"/>
            </a:rPr>
            <a:t>Acumulada al 4to Trimestre (Enero - Diciembre) 2024</a:t>
          </a:r>
          <a:endParaRPr lang="es-ES" sz="800">
            <a:effectLst/>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0.00484</cdr:y>
    </cdr:from>
    <cdr:to>
      <cdr:x>1</cdr:x>
      <cdr:y>0.3273</cdr:y>
    </cdr:to>
    <cdr:sp macro="" textlink="">
      <cdr:nvSpPr>
        <cdr:cNvPr id="2" name="CuadroTexto 1"/>
        <cdr:cNvSpPr txBox="1"/>
      </cdr:nvSpPr>
      <cdr:spPr>
        <a:xfrm xmlns:a="http://schemas.openxmlformats.org/drawingml/2006/main">
          <a:off x="0" y="11206"/>
          <a:ext cx="5134058" cy="7463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a:latin typeface="+mn-lt"/>
            </a:rPr>
            <a:t>Ministerio de Hacienda</a:t>
          </a:r>
        </a:p>
        <a:p xmlns:a="http://schemas.openxmlformats.org/drawingml/2006/main">
          <a:pPr algn="ctr"/>
          <a:r>
            <a:rPr lang="es-DO" sz="800">
              <a:latin typeface="+mn-lt"/>
            </a:rPr>
            <a:t>Centro</a:t>
          </a:r>
          <a:r>
            <a:rPr lang="es-DO" sz="800" baseline="0">
              <a:latin typeface="+mn-lt"/>
            </a:rPr>
            <a:t> de Capacitación en Política y Gestión Fiscal</a:t>
          </a:r>
        </a:p>
        <a:p xmlns:a="http://schemas.openxmlformats.org/drawingml/2006/main">
          <a:pPr algn="ctr"/>
          <a:r>
            <a:rPr lang="es-DO" sz="800" baseline="0">
              <a:latin typeface="+mn-lt"/>
            </a:rPr>
            <a:t>Departamento de Investigación y Publicaciones</a:t>
          </a:r>
        </a:p>
        <a:p xmlns:a="http://schemas.openxmlformats.org/drawingml/2006/main">
          <a:pPr algn="ctr"/>
          <a:r>
            <a:rPr lang="es-DO" sz="800" baseline="0">
              <a:latin typeface="+mn-lt"/>
            </a:rPr>
            <a:t>Condición ocupacional y Sector laboral de procedencia</a:t>
          </a:r>
        </a:p>
        <a:p xmlns:a="http://schemas.openxmlformats.org/drawingml/2006/main">
          <a:pPr algn="ctr"/>
          <a:r>
            <a:rPr lang="es-DO" sz="800" baseline="0">
              <a:latin typeface="+mn-lt"/>
            </a:rPr>
            <a:t>Acumulada al 4to Trimestre (Enero - Diciembre) 2024</a:t>
          </a:r>
          <a:endParaRPr lang="es-DO" sz="800">
            <a:latin typeface="+mn-lt"/>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0.06664</cdr:x>
      <cdr:y>0.02142</cdr:y>
    </cdr:from>
    <cdr:to>
      <cdr:x>0.97798</cdr:x>
      <cdr:y>0.32202</cdr:y>
    </cdr:to>
    <cdr:sp macro="" textlink="">
      <cdr:nvSpPr>
        <cdr:cNvPr id="2" name="CuadroTexto 1"/>
        <cdr:cNvSpPr txBox="1"/>
      </cdr:nvSpPr>
      <cdr:spPr>
        <a:xfrm xmlns:a="http://schemas.openxmlformats.org/drawingml/2006/main">
          <a:off x="340843" y="51477"/>
          <a:ext cx="4661225" cy="7224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a:latin typeface="+mn-lt"/>
            </a:rPr>
            <a:t>Ministerio de Hacienda</a:t>
          </a:r>
        </a:p>
        <a:p xmlns:a="http://schemas.openxmlformats.org/drawingml/2006/main">
          <a:pPr algn="ctr"/>
          <a:r>
            <a:rPr lang="es-DO" sz="800">
              <a:latin typeface="+mn-lt"/>
            </a:rPr>
            <a:t>Centro</a:t>
          </a:r>
          <a:r>
            <a:rPr lang="es-DO" sz="800" baseline="0">
              <a:latin typeface="+mn-lt"/>
            </a:rPr>
            <a:t> de Capacitación en Política y Gestión Fiscal</a:t>
          </a:r>
        </a:p>
        <a:p xmlns:a="http://schemas.openxmlformats.org/drawingml/2006/main">
          <a:pPr algn="ctr"/>
          <a:r>
            <a:rPr lang="es-DO" sz="800" baseline="0">
              <a:latin typeface="+mn-lt"/>
            </a:rPr>
            <a:t> Departamento de Investigación y Publicaciones  </a:t>
          </a:r>
        </a:p>
        <a:p xmlns:a="http://schemas.openxmlformats.org/drawingml/2006/main">
          <a:pPr algn="ctr"/>
          <a:r>
            <a:rPr lang="es-DO" sz="800" baseline="0">
              <a:latin typeface="+mn-lt"/>
            </a:rPr>
            <a:t>Cobertura de las Becas Otorgadas en las Acciones de Capacitación Ofertadas por el CAPGEFI                                                                                                                              Acumulada al 4to Trimestre (Enero - Diciembre) 2024</a:t>
          </a:r>
          <a:endParaRPr lang="es-DO" sz="800">
            <a:latin typeface="+mn-lt"/>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0.07605</cdr:x>
      <cdr:y>0.02215</cdr:y>
    </cdr:from>
    <cdr:to>
      <cdr:x>0.94472</cdr:x>
      <cdr:y>0.30182</cdr:y>
    </cdr:to>
    <cdr:sp macro="" textlink="">
      <cdr:nvSpPr>
        <cdr:cNvPr id="2" name="CuadroTexto 1"/>
        <cdr:cNvSpPr txBox="1"/>
      </cdr:nvSpPr>
      <cdr:spPr>
        <a:xfrm xmlns:a="http://schemas.openxmlformats.org/drawingml/2006/main">
          <a:off x="394231" y="64649"/>
          <a:ext cx="4503214" cy="8164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a:effectLst/>
              <a:latin typeface="+mn-lt"/>
              <a:ea typeface="+mn-ea"/>
              <a:cs typeface="+mn-cs"/>
            </a:rPr>
            <a:t>Ministerio de Hacienda</a:t>
          </a:r>
          <a:endParaRPr lang="es-ES" sz="800">
            <a:effectLst/>
            <a:latin typeface="+mn-lt"/>
          </a:endParaRPr>
        </a:p>
        <a:p xmlns:a="http://schemas.openxmlformats.org/drawingml/2006/main">
          <a:pPr algn="ctr"/>
          <a:r>
            <a:rPr lang="es-DO" sz="800">
              <a:effectLst/>
              <a:latin typeface="+mn-lt"/>
              <a:ea typeface="+mn-ea"/>
              <a:cs typeface="+mn-cs"/>
            </a:rPr>
            <a:t>Centro</a:t>
          </a:r>
          <a:r>
            <a:rPr lang="es-DO" sz="800" baseline="0">
              <a:effectLst/>
              <a:latin typeface="+mn-lt"/>
              <a:ea typeface="+mn-ea"/>
              <a:cs typeface="+mn-cs"/>
            </a:rPr>
            <a:t> de Capacitación en Política y Gestión Fiscal</a:t>
          </a:r>
          <a:endParaRPr lang="es-ES" sz="800">
            <a:effectLst/>
            <a:latin typeface="+mn-lt"/>
          </a:endParaRPr>
        </a:p>
        <a:p xmlns:a="http://schemas.openxmlformats.org/drawingml/2006/main">
          <a:pPr algn="ctr"/>
          <a:r>
            <a:rPr lang="es-DO" sz="800" baseline="0">
              <a:effectLst/>
              <a:latin typeface="+mn-lt"/>
              <a:ea typeface="+mn-ea"/>
              <a:cs typeface="+mn-cs"/>
            </a:rPr>
            <a:t> Departamento de Investigación y Publicaciones  </a:t>
          </a:r>
          <a:endParaRPr lang="es-ES" sz="800">
            <a:effectLst/>
            <a:latin typeface="+mn-lt"/>
          </a:endParaRPr>
        </a:p>
        <a:p xmlns:a="http://schemas.openxmlformats.org/drawingml/2006/main">
          <a:pPr algn="ctr"/>
          <a:r>
            <a:rPr lang="es-DO" sz="800" baseline="0">
              <a:effectLst/>
              <a:latin typeface="+mn-lt"/>
              <a:ea typeface="+mn-ea"/>
              <a:cs typeface="+mn-cs"/>
            </a:rPr>
            <a:t>Áreas temáticas de las Becas Otorgadas en las Acciones de Capacitación Ofertadas por el CAPGEFI</a:t>
          </a:r>
        </a:p>
        <a:p xmlns:a="http://schemas.openxmlformats.org/drawingml/2006/main">
          <a:pPr algn="ctr"/>
          <a:r>
            <a:rPr lang="es-DO" sz="800" baseline="0">
              <a:effectLst/>
              <a:latin typeface="+mn-lt"/>
              <a:ea typeface="+mn-ea"/>
              <a:cs typeface="+mn-cs"/>
            </a:rPr>
            <a:t>Acumulada al 4to Trimestre (Enero - Diciembre) 2024</a:t>
          </a:r>
          <a:endParaRPr lang="es-ES" sz="800">
            <a:effectLst/>
            <a:latin typeface="+mn-lt"/>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0.09164</cdr:x>
      <cdr:y>0.01044</cdr:y>
    </cdr:from>
    <cdr:to>
      <cdr:x>0.98032</cdr:x>
      <cdr:y>0.31424</cdr:y>
    </cdr:to>
    <cdr:sp macro="" textlink="">
      <cdr:nvSpPr>
        <cdr:cNvPr id="2" name="CuadroTexto 1">
          <a:extLst xmlns:a="http://schemas.openxmlformats.org/drawingml/2006/main">
            <a:ext uri="{FF2B5EF4-FFF2-40B4-BE49-F238E27FC236}">
              <a16:creationId xmlns:a16="http://schemas.microsoft.com/office/drawing/2014/main" id="{C7818389-BB3C-4933-9FCD-DC2993452B1B}"/>
            </a:ext>
          </a:extLst>
        </cdr:cNvPr>
        <cdr:cNvSpPr txBox="1"/>
      </cdr:nvSpPr>
      <cdr:spPr>
        <a:xfrm xmlns:a="http://schemas.openxmlformats.org/drawingml/2006/main">
          <a:off x="471229" y="23618"/>
          <a:ext cx="4569826" cy="6872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a:effectLst/>
              <a:latin typeface="+mn-lt"/>
              <a:ea typeface="+mn-ea"/>
              <a:cs typeface="+mn-cs"/>
            </a:rPr>
            <a:t>Ministerio de Hacienda</a:t>
          </a:r>
          <a:endParaRPr lang="es-ES" sz="800">
            <a:effectLst/>
          </a:endParaRPr>
        </a:p>
        <a:p xmlns:a="http://schemas.openxmlformats.org/drawingml/2006/main">
          <a:pPr algn="ctr"/>
          <a:r>
            <a:rPr lang="es-DO" sz="800">
              <a:effectLst/>
              <a:latin typeface="+mn-lt"/>
              <a:ea typeface="+mn-ea"/>
              <a:cs typeface="+mn-cs"/>
            </a:rPr>
            <a:t>Centro</a:t>
          </a:r>
          <a:r>
            <a:rPr lang="es-DO" sz="800" baseline="0">
              <a:effectLst/>
              <a:latin typeface="+mn-lt"/>
              <a:ea typeface="+mn-ea"/>
              <a:cs typeface="+mn-cs"/>
            </a:rPr>
            <a:t> de Capacitación en Política y Gestión Fiscal</a:t>
          </a:r>
          <a:endParaRPr lang="es-ES" sz="800">
            <a:effectLst/>
          </a:endParaRPr>
        </a:p>
        <a:p xmlns:a="http://schemas.openxmlformats.org/drawingml/2006/main">
          <a:pPr algn="ctr"/>
          <a:r>
            <a:rPr lang="es-DO" sz="800" baseline="0">
              <a:effectLst/>
              <a:latin typeface="+mn-lt"/>
              <a:ea typeface="+mn-ea"/>
              <a:cs typeface="+mn-cs"/>
            </a:rPr>
            <a:t> Departamento de Investigación y Publicaciones  </a:t>
          </a:r>
          <a:endParaRPr lang="es-ES" sz="800">
            <a:effectLst/>
          </a:endParaRPr>
        </a:p>
        <a:p xmlns:a="http://schemas.openxmlformats.org/drawingml/2006/main">
          <a:pPr algn="ctr"/>
          <a:r>
            <a:rPr lang="es-DO" sz="800" baseline="0">
              <a:effectLst/>
              <a:latin typeface="+mn-lt"/>
              <a:ea typeface="+mn-ea"/>
              <a:cs typeface="+mn-cs"/>
            </a:rPr>
            <a:t>Becas otorgadas, por mes, en las acciones ofertadas por el CAPGEFI </a:t>
          </a:r>
        </a:p>
        <a:p xmlns:a="http://schemas.openxmlformats.org/drawingml/2006/main">
          <a:pPr algn="ctr"/>
          <a:r>
            <a:rPr lang="es-DO" sz="800" baseline="0">
              <a:effectLst/>
              <a:latin typeface="+mn-lt"/>
              <a:ea typeface="+mn-ea"/>
              <a:cs typeface="+mn-cs"/>
            </a:rPr>
            <a:t>Acumulada al 4to Trimestre (Enero - Diciembre) 2024</a:t>
          </a:r>
          <a:endParaRPr lang="es-ES" sz="800">
            <a:effectLst/>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6</xdr:col>
      <xdr:colOff>119061</xdr:colOff>
      <xdr:row>13</xdr:row>
      <xdr:rowOff>17301</xdr:rowOff>
    </xdr:from>
    <xdr:to>
      <xdr:col>14</xdr:col>
      <xdr:colOff>1452561</xdr:colOff>
      <xdr:row>35</xdr:row>
      <xdr:rowOff>32124</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689240</xdr:colOff>
      <xdr:row>36</xdr:row>
      <xdr:rowOff>13607</xdr:rowOff>
    </xdr:from>
    <xdr:to>
      <xdr:col>14</xdr:col>
      <xdr:colOff>857251</xdr:colOff>
      <xdr:row>56</xdr:row>
      <xdr:rowOff>232835</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503465</xdr:colOff>
      <xdr:row>0</xdr:row>
      <xdr:rowOff>180295</xdr:rowOff>
    </xdr:from>
    <xdr:to>
      <xdr:col>12</xdr:col>
      <xdr:colOff>97075</xdr:colOff>
      <xdr:row>1</xdr:row>
      <xdr:rowOff>597013</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17679" y="180295"/>
          <a:ext cx="2219789" cy="6072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6832071</xdr:colOff>
      <xdr:row>0</xdr:row>
      <xdr:rowOff>107155</xdr:rowOff>
    </xdr:from>
    <xdr:to>
      <xdr:col>2</xdr:col>
      <xdr:colOff>398629</xdr:colOff>
      <xdr:row>3</xdr:row>
      <xdr:rowOff>173830</xdr:rowOff>
    </xdr:to>
    <xdr:pic>
      <xdr:nvPicPr>
        <xdr:cNvPr id="2" name="Imagen 1">
          <a:extLst>
            <a:ext uri="{FF2B5EF4-FFF2-40B4-BE49-F238E27FC236}">
              <a16:creationId xmlns:a16="http://schemas.microsoft.com/office/drawing/2014/main" id="{5FC72A8D-B776-47AA-B563-2A77AF921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2071" y="107155"/>
          <a:ext cx="2329558" cy="638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976375</xdr:colOff>
      <xdr:row>22</xdr:row>
      <xdr:rowOff>134158</xdr:rowOff>
    </xdr:from>
    <xdr:ext cx="5905500" cy="3448685"/>
    <xdr:graphicFrame macro="">
      <xdr:nvGraphicFramePr>
        <xdr:cNvPr id="2" name="Chart 1" descr="Chart 0">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1</xdr:col>
      <xdr:colOff>1057275</xdr:colOff>
      <xdr:row>1</xdr:row>
      <xdr:rowOff>0</xdr:rowOff>
    </xdr:from>
    <xdr:to>
      <xdr:col>3</xdr:col>
      <xdr:colOff>872233</xdr:colOff>
      <xdr:row>4</xdr:row>
      <xdr:rowOff>66675</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62225" y="190500"/>
          <a:ext cx="2320033" cy="638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2571750</xdr:colOff>
      <xdr:row>0</xdr:row>
      <xdr:rowOff>114300</xdr:rowOff>
    </xdr:from>
    <xdr:to>
      <xdr:col>2</xdr:col>
      <xdr:colOff>892739</xdr:colOff>
      <xdr:row>0</xdr:row>
      <xdr:rowOff>647699</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2275" y="114300"/>
          <a:ext cx="1940489" cy="5333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624790</xdr:colOff>
      <xdr:row>36</xdr:row>
      <xdr:rowOff>21709</xdr:rowOff>
    </xdr:from>
    <xdr:to>
      <xdr:col>7</xdr:col>
      <xdr:colOff>535780</xdr:colOff>
      <xdr:row>49</xdr:row>
      <xdr:rowOff>119062</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818029</xdr:colOff>
      <xdr:row>0</xdr:row>
      <xdr:rowOff>56029</xdr:rowOff>
    </xdr:from>
    <xdr:to>
      <xdr:col>4</xdr:col>
      <xdr:colOff>653444</xdr:colOff>
      <xdr:row>2</xdr:row>
      <xdr:rowOff>280147</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0" y="56029"/>
          <a:ext cx="2199856" cy="605118"/>
        </a:xfrm>
        <a:prstGeom prst="rect">
          <a:avLst/>
        </a:prstGeom>
      </xdr:spPr>
    </xdr:pic>
    <xdr:clientData/>
  </xdr:twoCellAnchor>
  <xdr:twoCellAnchor>
    <xdr:from>
      <xdr:col>0</xdr:col>
      <xdr:colOff>619825</xdr:colOff>
      <xdr:row>52</xdr:row>
      <xdr:rowOff>122563</xdr:rowOff>
    </xdr:from>
    <xdr:to>
      <xdr:col>7</xdr:col>
      <xdr:colOff>530815</xdr:colOff>
      <xdr:row>71</xdr:row>
      <xdr:rowOff>10505</xdr:rowOff>
    </xdr:to>
    <xdr:graphicFrame macro="">
      <xdr:nvGraphicFramePr>
        <xdr:cNvPr id="2" name="Gráfico 1">
          <a:extLst>
            <a:ext uri="{FF2B5EF4-FFF2-40B4-BE49-F238E27FC236}">
              <a16:creationId xmlns:a16="http://schemas.microsoft.com/office/drawing/2014/main" id="{E4F7EABE-BC32-469B-893F-3C07F9384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0.00621</cdr:x>
      <cdr:y>0.01852</cdr:y>
    </cdr:from>
    <cdr:to>
      <cdr:x>0.9951</cdr:x>
      <cdr:y>0.22568</cdr:y>
    </cdr:to>
    <cdr:sp macro="" textlink="">
      <cdr:nvSpPr>
        <cdr:cNvPr id="2" name="CuadroTexto 1"/>
        <cdr:cNvSpPr txBox="1"/>
      </cdr:nvSpPr>
      <cdr:spPr>
        <a:xfrm xmlns:a="http://schemas.openxmlformats.org/drawingml/2006/main">
          <a:off x="42606" y="68175"/>
          <a:ext cx="6784514" cy="7625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900"/>
            <a:t>Ministerio de Hacienda</a:t>
          </a:r>
        </a:p>
        <a:p xmlns:a="http://schemas.openxmlformats.org/drawingml/2006/main">
          <a:pPr algn="ctr"/>
          <a:r>
            <a:rPr lang="es-DO" sz="900"/>
            <a:t>Centro de Capacitación en Política y Gestión Fiscal (CAPGEFI)</a:t>
          </a:r>
        </a:p>
        <a:p xmlns:a="http://schemas.openxmlformats.org/drawingml/2006/main">
          <a:pPr algn="ctr"/>
          <a:r>
            <a:rPr lang="es-DO" sz="900"/>
            <a:t>Departamento de Investigación y Publicaciones</a:t>
          </a:r>
        </a:p>
        <a:p xmlns:a="http://schemas.openxmlformats.org/drawingml/2006/main">
          <a:pPr algn="ctr"/>
          <a:r>
            <a:rPr lang="es-DO" sz="900" b="1"/>
            <a:t>Participantes Culminados por Programación, Sector y Género</a:t>
          </a:r>
        </a:p>
        <a:p xmlns:a="http://schemas.openxmlformats.org/drawingml/2006/main">
          <a:pPr algn="ctr"/>
          <a:r>
            <a:rPr lang="es-DO" sz="900" b="1"/>
            <a:t>Acumulada al 4to Trimestre (Enero - Diciembre) 2024</a:t>
          </a:r>
        </a:p>
      </cdr:txBody>
    </cdr:sp>
  </cdr:relSizeAnchor>
</c:userShapes>
</file>

<file path=xl/drawings/drawing8.xml><?xml version="1.0" encoding="utf-8"?>
<c:userShapes xmlns:c="http://schemas.openxmlformats.org/drawingml/2006/chart">
  <cdr:relSizeAnchor xmlns:cdr="http://schemas.openxmlformats.org/drawingml/2006/chartDrawing">
    <cdr:from>
      <cdr:x>0.00621</cdr:x>
      <cdr:y>0.01852</cdr:y>
    </cdr:from>
    <cdr:to>
      <cdr:x>0.9951</cdr:x>
      <cdr:y>0.22568</cdr:y>
    </cdr:to>
    <cdr:sp macro="" textlink="">
      <cdr:nvSpPr>
        <cdr:cNvPr id="2" name="CuadroTexto 1"/>
        <cdr:cNvSpPr txBox="1"/>
      </cdr:nvSpPr>
      <cdr:spPr>
        <a:xfrm xmlns:a="http://schemas.openxmlformats.org/drawingml/2006/main">
          <a:off x="42606" y="68175"/>
          <a:ext cx="6784514" cy="7625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900"/>
            <a:t>Ministerio de Hacienda</a:t>
          </a:r>
        </a:p>
        <a:p xmlns:a="http://schemas.openxmlformats.org/drawingml/2006/main">
          <a:pPr algn="ctr"/>
          <a:r>
            <a:rPr lang="es-DO" sz="900"/>
            <a:t>Centro de Capacitación en Política y Gestión Fiscal (CAPGEFI)</a:t>
          </a:r>
        </a:p>
        <a:p xmlns:a="http://schemas.openxmlformats.org/drawingml/2006/main">
          <a:pPr algn="ctr"/>
          <a:r>
            <a:rPr lang="es-DO" sz="900"/>
            <a:t>Departamento de Investigación y Publicaciones</a:t>
          </a:r>
        </a:p>
        <a:p xmlns:a="http://schemas.openxmlformats.org/drawingml/2006/main">
          <a:pPr algn="ctr"/>
          <a:r>
            <a:rPr lang="es-DO" sz="900" b="1"/>
            <a:t>Participantes Culminados por Programación, Sector y modalidad</a:t>
          </a:r>
        </a:p>
        <a:p xmlns:a="http://schemas.openxmlformats.org/drawingml/2006/main">
          <a:pPr algn="ctr"/>
          <a:r>
            <a:rPr lang="es-DO" sz="900" b="1"/>
            <a:t>Acumulada al 4to Trimestre (Enero - Diciembre) 2024</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2</xdr:col>
      <xdr:colOff>78442</xdr:colOff>
      <xdr:row>0</xdr:row>
      <xdr:rowOff>0</xdr:rowOff>
    </xdr:from>
    <xdr:to>
      <xdr:col>3</xdr:col>
      <xdr:colOff>950867</xdr:colOff>
      <xdr:row>2</xdr:row>
      <xdr:rowOff>22412</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8913" y="179294"/>
          <a:ext cx="2362807" cy="649941"/>
        </a:xfrm>
        <a:prstGeom prst="rect">
          <a:avLst/>
        </a:prstGeom>
      </xdr:spPr>
    </xdr:pic>
    <xdr:clientData/>
  </xdr:twoCellAnchor>
  <xdr:twoCellAnchor>
    <xdr:from>
      <xdr:col>0</xdr:col>
      <xdr:colOff>156880</xdr:colOff>
      <xdr:row>25</xdr:row>
      <xdr:rowOff>212909</xdr:rowOff>
    </xdr:from>
    <xdr:to>
      <xdr:col>7</xdr:col>
      <xdr:colOff>313764</xdr:colOff>
      <xdr:row>44</xdr:row>
      <xdr:rowOff>179293</xdr:rowOff>
    </xdr:to>
    <xdr:graphicFrame macro="">
      <xdr:nvGraphicFramePr>
        <xdr:cNvPr id="2" name="Gráfico 1">
          <a:extLst>
            <a:ext uri="{FF2B5EF4-FFF2-40B4-BE49-F238E27FC236}">
              <a16:creationId xmlns:a16="http://schemas.microsoft.com/office/drawing/2014/main" id="{674C7460-7563-4865-9D2A-EA28404213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tejeda/Desktop/Archivo%20Becas/BECAS%202021/INFORME%20TRIMESTRAL/DETALLE%20(1ro)TRIMESTRAL%20DE%20BECAS%20(ENERO-MARZO)%202021%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Trimestre 2021"/>
      <sheetName val="Gráficas-2020"/>
    </sheetNames>
    <sheetDataSet>
      <sheetData sheetId="0"/>
      <sheetData sheetId="1">
        <row r="6">
          <cell r="C6" t="str">
            <v>Porcentaje</v>
          </cell>
        </row>
        <row r="7">
          <cell r="A7" t="str">
            <v>Femenino</v>
          </cell>
          <cell r="C7">
            <v>0.625</v>
          </cell>
        </row>
        <row r="8">
          <cell r="A8" t="str">
            <v>Masculino</v>
          </cell>
          <cell r="C8">
            <v>0.375</v>
          </cell>
        </row>
      </sheetData>
    </sheetDataSet>
  </externalBook>
</externalLink>
</file>

<file path=xl/tables/table1.xml><?xml version="1.0" encoding="utf-8"?>
<table xmlns="http://schemas.openxmlformats.org/spreadsheetml/2006/main" id="1" name="Tabla3" displayName="Tabla3" ref="A14:C17" totalsRowCount="1" headerRowDxfId="37" dataDxfId="36" totalsRowCellStyle="Énfasis6">
  <tableColumns count="3">
    <tableColumn id="1" name="Sexo" totalsRowLabel="Total" totalsRowDxfId="35" dataCellStyle="Énfasis6"/>
    <tableColumn id="2" name="Cantidad" totalsRowFunction="sum" totalsRowDxfId="34" dataCellStyle="Énfasis6"/>
    <tableColumn id="3" name="Porcentaje" totalsRowFunction="sum" totalsRowDxfId="33" dataCellStyle="Énfasis6">
      <calculatedColumnFormula>Tabla3[[#This Row],[Cantidad]]/Tabla3[[#Totals],[Cantidad]]</calculatedColumnFormula>
    </tableColumn>
  </tableColumns>
  <tableStyleInfo name="TableStyleLight13" showFirstColumn="0" showLastColumn="0" showRowStripes="1" showColumnStripes="0"/>
</table>
</file>

<file path=xl/tables/table2.xml><?xml version="1.0" encoding="utf-8"?>
<table xmlns="http://schemas.openxmlformats.org/spreadsheetml/2006/main" id="2" name="Tabla4" displayName="Tabla4" ref="A25:C46" totalsRowCount="1" headerRowDxfId="32" dataDxfId="31" totalsRowCellStyle="Énfasis6">
  <sortState ref="A25:C33">
    <sortCondition descending="1" ref="B25:B33"/>
  </sortState>
  <tableColumns count="3">
    <tableColumn id="1" name="Nivel Académico" totalsRowLabel="Total" dataDxfId="30" totalsRowDxfId="29" dataCellStyle="Normal 5"/>
    <tableColumn id="2" name="Cantidad" totalsRowFunction="sum" dataDxfId="28" totalsRowDxfId="27" dataCellStyle="Normal 5"/>
    <tableColumn id="3" name="Porcentaje" totalsRowFunction="sum" dataDxfId="26" totalsRowDxfId="25" dataCellStyle="Normal 5">
      <calculatedColumnFormula>Tabla4[[#This Row],[Cantidad]]/Tabla4[[#Totals],[Cantidad]]</calculatedColumnFormula>
    </tableColumn>
  </tableColumns>
  <tableStyleInfo name="TableStyleLight13" showFirstColumn="0" showLastColumn="0" showRowStripes="1" showColumnStripes="0"/>
</table>
</file>

<file path=xl/tables/table3.xml><?xml version="1.0" encoding="utf-8"?>
<table xmlns="http://schemas.openxmlformats.org/spreadsheetml/2006/main" id="3" name="Tabla5" displayName="Tabla5" ref="A55:C59" totalsRowCount="1" headerRowDxfId="24" dataDxfId="23" totalsRowCellStyle="Énfasis6">
  <autoFilter ref="A55:C58"/>
  <sortState ref="A54:C56">
    <sortCondition ref="B53:B56"/>
  </sortState>
  <tableColumns count="3">
    <tableColumn id="1" name="Institución / Trabajo" totalsRowLabel="Total" dataDxfId="22" totalsRowDxfId="21" dataCellStyle="Normal 5"/>
    <tableColumn id="2" name="Cantidad" totalsRowFunction="sum" dataDxfId="20" totalsRowDxfId="19" dataCellStyle="Normal 5"/>
    <tableColumn id="3" name="Porcentaje" totalsRowFunction="sum" dataDxfId="18" totalsRowDxfId="17" dataCellStyle="Normal 5">
      <calculatedColumnFormula>Tabla5[[#This Row],[Cantidad]]/Tabla5[[#Totals],[Cantidad]]</calculatedColumnFormula>
    </tableColumn>
  </tableColumns>
  <tableStyleInfo name="TableStyleLight13" showFirstColumn="0" showLastColumn="0" showRowStripes="1" showColumnStripes="0"/>
</table>
</file>

<file path=xl/tables/table4.xml><?xml version="1.0" encoding="utf-8"?>
<table xmlns="http://schemas.openxmlformats.org/spreadsheetml/2006/main" id="4" name="Tabla6" displayName="Tabla6" ref="A82:C91" totalsRowCount="1" headerRowDxfId="16" dataDxfId="15" totalsRowCellStyle="Énfasis6">
  <autoFilter ref="A82:C90"/>
  <sortState ref="A92:C96">
    <sortCondition descending="1" ref="B91:B96"/>
  </sortState>
  <tableColumns count="3">
    <tableColumn id="1" name="Denominación de la Acción de Capacitación" totalsRowLabel="Total" dataDxfId="14" totalsRowDxfId="13" dataCellStyle="Énfasis6"/>
    <tableColumn id="2" name="Cantidad" totalsRowFunction="sum" dataDxfId="12" totalsRowDxfId="11" dataCellStyle="Énfasis6">
      <calculatedColumnFormula>8+4+5</calculatedColumnFormula>
    </tableColumn>
    <tableColumn id="3" name="Porcentaje" totalsRowFunction="sum" dataDxfId="10" totalsRowDxfId="9" dataCellStyle="Énfasis6">
      <calculatedColumnFormula>Tabla6[[#This Row],[Cantidad]]/Tabla6[[#Totals],[Cantidad]]</calculatedColumnFormula>
    </tableColumn>
  </tableColumns>
  <tableStyleInfo name="TableStyleLight13" showFirstColumn="0" showLastColumn="0" showRowStripes="1" showColumnStripes="0"/>
</table>
</file>

<file path=xl/tables/table5.xml><?xml version="1.0" encoding="utf-8"?>
<table xmlns="http://schemas.openxmlformats.org/spreadsheetml/2006/main" id="5" name="Tabla2" displayName="Tabla2" ref="A67:C70" totalsRowShown="0" headerRowDxfId="8">
  <autoFilter ref="A67:C70"/>
  <sortState ref="A69:C72">
    <sortCondition ref="B69:B72"/>
  </sortState>
  <tableColumns count="3">
    <tableColumn id="1" name="Recomendación porcentaje Becas"/>
    <tableColumn id="2" name="Cantidad "/>
    <tableColumn id="3" name="Porcentaje"/>
  </tableColumns>
  <tableStyleInfo name="TableStyleLight13" showFirstColumn="0" showLastColumn="0" showRowStripes="1" showColumnStripes="0"/>
</table>
</file>

<file path=xl/tables/table6.xml><?xml version="1.0" encoding="utf-8"?>
<table xmlns="http://schemas.openxmlformats.org/spreadsheetml/2006/main" id="6" name="Tabla58" displayName="Tabla58" ref="A99:C113" totalsRowCount="1" headerRowDxfId="7" dataDxfId="6" totalsRowCellStyle="Énfasis6">
  <autoFilter ref="A99:C112"/>
  <sortState ref="A114:C118">
    <sortCondition descending="1" ref="B55:B65"/>
  </sortState>
  <tableColumns count="3">
    <tableColumn id="1" name="Mes" totalsRowLabel="Total" dataDxfId="5" totalsRowDxfId="4" dataCellStyle="Bueno"/>
    <tableColumn id="2" name="Cantidad" totalsRowFunction="sum" dataDxfId="3" totalsRowDxfId="2" dataCellStyle="Bueno"/>
    <tableColumn id="3" name="Porcentaje" totalsRowFunction="sum" dataDxfId="1" totalsRowDxfId="0" dataCellStyle="Bueno">
      <calculatedColumnFormula>Tabla58[[#This Row],[Cantidad]]/Tabla58[[#Totals],[Cantidad]]</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9.xml"/><Relationship Id="rId1" Type="http://schemas.openxmlformats.org/officeDocument/2006/relationships/printerSettings" Target="../printerSettings/printerSettings1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pageSetUpPr fitToPage="1"/>
  </sheetPr>
  <dimension ref="A1:Q82"/>
  <sheetViews>
    <sheetView showGridLines="0" view="pageBreakPreview" zoomScaleNormal="100" zoomScaleSheetLayoutView="100" workbookViewId="0">
      <selection activeCell="C18" sqref="C18"/>
    </sheetView>
  </sheetViews>
  <sheetFormatPr baseColWidth="10" defaultColWidth="9.33203125" defaultRowHeight="12.75"/>
  <cols>
    <col min="1" max="10" width="17.83203125" style="8" customWidth="1"/>
    <col min="11" max="11" width="4.1640625" style="8" customWidth="1"/>
    <col min="12" max="16384" width="9.33203125" style="8"/>
  </cols>
  <sheetData>
    <row r="1" spans="1:17" ht="54" customHeight="1">
      <c r="A1" s="50"/>
      <c r="B1" s="50"/>
      <c r="C1" s="50"/>
      <c r="D1" s="50"/>
      <c r="E1" s="50"/>
      <c r="F1" s="50"/>
      <c r="G1" s="50"/>
      <c r="H1" s="50"/>
      <c r="I1" s="50"/>
      <c r="J1" s="50"/>
      <c r="K1" s="50"/>
    </row>
    <row r="2" spans="1:17" s="143" customFormat="1" ht="42" customHeight="1">
      <c r="A2" s="427" t="s">
        <v>235</v>
      </c>
      <c r="B2" s="427"/>
      <c r="C2" s="427"/>
      <c r="D2" s="427"/>
      <c r="E2" s="427"/>
      <c r="F2" s="427"/>
      <c r="G2" s="427"/>
      <c r="H2" s="427"/>
      <c r="I2" s="427"/>
      <c r="J2" s="427"/>
      <c r="K2" s="142"/>
    </row>
    <row r="3" spans="1:17" ht="25.5" customHeight="1">
      <c r="A3" s="426" t="s">
        <v>56</v>
      </c>
      <c r="B3" s="426"/>
      <c r="C3" s="426"/>
      <c r="D3" s="426"/>
      <c r="E3" s="426"/>
      <c r="F3" s="426"/>
      <c r="G3" s="426"/>
      <c r="H3" s="426"/>
      <c r="I3" s="426"/>
      <c r="J3" s="426"/>
      <c r="K3" s="11"/>
    </row>
    <row r="4" spans="1:17">
      <c r="A4" s="426" t="s">
        <v>281</v>
      </c>
      <c r="B4" s="426"/>
      <c r="C4" s="426"/>
      <c r="D4" s="426"/>
      <c r="E4" s="426"/>
      <c r="F4" s="426"/>
      <c r="G4" s="426"/>
      <c r="H4" s="426"/>
      <c r="I4" s="426"/>
      <c r="J4" s="426"/>
      <c r="K4" s="136"/>
    </row>
    <row r="5" spans="1:17">
      <c r="A5" s="425" t="s">
        <v>55</v>
      </c>
      <c r="B5" s="425"/>
      <c r="C5" s="425"/>
      <c r="D5" s="425"/>
      <c r="E5" s="425"/>
      <c r="F5" s="425"/>
      <c r="G5" s="425"/>
      <c r="H5" s="425"/>
      <c r="I5" s="425"/>
      <c r="J5" s="425"/>
      <c r="K5" s="50"/>
    </row>
    <row r="6" spans="1:17">
      <c r="A6" s="431" t="s">
        <v>959</v>
      </c>
      <c r="B6" s="425"/>
      <c r="C6" s="425"/>
      <c r="D6" s="425"/>
      <c r="E6" s="425"/>
      <c r="F6" s="425"/>
      <c r="G6" s="425"/>
      <c r="H6" s="425"/>
      <c r="I6" s="425"/>
      <c r="J6" s="425"/>
      <c r="K6" s="50"/>
    </row>
    <row r="7" spans="1:17" ht="17.850000000000001" customHeight="1">
      <c r="A7" s="9"/>
      <c r="B7" s="9"/>
      <c r="C7" s="9"/>
      <c r="D7" s="9"/>
      <c r="E7" s="9"/>
      <c r="F7" s="9"/>
      <c r="G7" s="9"/>
      <c r="H7" s="286" t="s">
        <v>284</v>
      </c>
      <c r="I7" s="290">
        <v>45657</v>
      </c>
      <c r="J7" s="429">
        <v>0.43915509259259261</v>
      </c>
      <c r="K7" s="430"/>
      <c r="L7" s="428"/>
      <c r="M7" s="428"/>
      <c r="N7" s="428"/>
    </row>
    <row r="8" spans="1:17" ht="13.5" customHeight="1">
      <c r="A8" s="441" t="s">
        <v>958</v>
      </c>
      <c r="B8" s="442"/>
      <c r="C8" s="442"/>
      <c r="D8" s="442"/>
      <c r="E8" s="442"/>
      <c r="F8" s="442"/>
      <c r="G8" s="52"/>
      <c r="H8" s="287"/>
      <c r="I8" s="289"/>
      <c r="J8" s="288"/>
      <c r="K8" s="288"/>
    </row>
    <row r="9" spans="1:17" customFormat="1">
      <c r="A9" s="440" t="s">
        <v>386</v>
      </c>
      <c r="B9" s="432" t="s">
        <v>382</v>
      </c>
      <c r="C9" s="432"/>
      <c r="D9" s="432" t="s">
        <v>383</v>
      </c>
      <c r="E9" s="432"/>
      <c r="F9" s="443" t="s">
        <v>73</v>
      </c>
      <c r="G9" s="432" t="s">
        <v>382</v>
      </c>
      <c r="H9" s="432"/>
      <c r="I9" s="438" t="s">
        <v>383</v>
      </c>
      <c r="J9" s="439"/>
    </row>
    <row r="10" spans="1:17" customFormat="1">
      <c r="A10" s="440"/>
      <c r="B10" s="302" t="s">
        <v>66</v>
      </c>
      <c r="C10" s="302" t="s">
        <v>67</v>
      </c>
      <c r="D10" s="302" t="s">
        <v>66</v>
      </c>
      <c r="E10" s="302" t="s">
        <v>67</v>
      </c>
      <c r="F10" s="443"/>
      <c r="G10" s="302" t="s">
        <v>19</v>
      </c>
      <c r="H10" s="301" t="s">
        <v>384</v>
      </c>
      <c r="I10" s="302" t="s">
        <v>19</v>
      </c>
      <c r="J10" s="301" t="s">
        <v>384</v>
      </c>
      <c r="Q10" s="370" t="s">
        <v>959</v>
      </c>
    </row>
    <row r="11" spans="1:17" customFormat="1">
      <c r="A11" s="303"/>
      <c r="B11" s="345">
        <v>5</v>
      </c>
      <c r="C11" s="345">
        <v>1</v>
      </c>
      <c r="D11" s="345">
        <v>5</v>
      </c>
      <c r="E11" s="345">
        <v>1</v>
      </c>
      <c r="F11" s="346" t="s">
        <v>74</v>
      </c>
      <c r="G11" s="345">
        <v>6</v>
      </c>
      <c r="H11" s="345">
        <v>252</v>
      </c>
      <c r="I11" s="345">
        <v>6</v>
      </c>
      <c r="J11" s="345">
        <v>252</v>
      </c>
    </row>
    <row r="12" spans="1:17" customFormat="1">
      <c r="A12" s="303"/>
      <c r="B12" s="345">
        <v>13</v>
      </c>
      <c r="C12" s="345">
        <v>0</v>
      </c>
      <c r="D12" s="345">
        <v>13</v>
      </c>
      <c r="E12" s="345">
        <v>0</v>
      </c>
      <c r="F12" s="346" t="s">
        <v>75</v>
      </c>
      <c r="G12" s="345">
        <v>13</v>
      </c>
      <c r="H12" s="345">
        <v>206</v>
      </c>
      <c r="I12" s="345">
        <v>13</v>
      </c>
      <c r="J12" s="345">
        <v>206</v>
      </c>
    </row>
    <row r="13" spans="1:17" customFormat="1">
      <c r="A13" s="304" t="s">
        <v>19</v>
      </c>
      <c r="B13" s="347">
        <v>18</v>
      </c>
      <c r="C13" s="347">
        <v>1</v>
      </c>
      <c r="D13" s="347">
        <v>18</v>
      </c>
      <c r="E13" s="347">
        <v>1</v>
      </c>
      <c r="F13" s="303"/>
      <c r="G13" s="347">
        <v>19</v>
      </c>
      <c r="H13" s="347">
        <v>458</v>
      </c>
      <c r="I13" s="347">
        <v>19</v>
      </c>
      <c r="J13" s="347">
        <v>458</v>
      </c>
    </row>
    <row r="14" spans="1:17" customFormat="1">
      <c r="A14" s="440" t="s">
        <v>387</v>
      </c>
      <c r="B14" s="419" t="s">
        <v>382</v>
      </c>
      <c r="C14" s="419"/>
      <c r="D14" s="419" t="s">
        <v>383</v>
      </c>
      <c r="E14" s="419"/>
      <c r="F14" s="422" t="s">
        <v>73</v>
      </c>
      <c r="G14" s="419" t="s">
        <v>382</v>
      </c>
      <c r="H14" s="419"/>
      <c r="I14" s="324" t="s">
        <v>383</v>
      </c>
      <c r="J14" s="324"/>
    </row>
    <row r="15" spans="1:17" customFormat="1">
      <c r="A15" s="440"/>
      <c r="B15" s="324" t="s">
        <v>66</v>
      </c>
      <c r="C15" s="324" t="s">
        <v>67</v>
      </c>
      <c r="D15" s="324" t="s">
        <v>66</v>
      </c>
      <c r="E15" s="324" t="s">
        <v>67</v>
      </c>
      <c r="F15" s="422"/>
      <c r="G15" s="324" t="s">
        <v>19</v>
      </c>
      <c r="H15" s="325" t="s">
        <v>384</v>
      </c>
      <c r="I15" s="324" t="s">
        <v>19</v>
      </c>
      <c r="J15" s="325" t="s">
        <v>384</v>
      </c>
    </row>
    <row r="16" spans="1:17" customFormat="1">
      <c r="A16" s="303"/>
      <c r="B16" s="336">
        <v>2</v>
      </c>
      <c r="C16" s="336">
        <v>1</v>
      </c>
      <c r="D16" s="336">
        <v>2</v>
      </c>
      <c r="E16" s="336">
        <v>1</v>
      </c>
      <c r="F16" s="337" t="s">
        <v>74</v>
      </c>
      <c r="G16" s="336">
        <v>2</v>
      </c>
      <c r="H16" s="336">
        <v>134</v>
      </c>
      <c r="I16" s="336">
        <v>2</v>
      </c>
      <c r="J16" s="336">
        <v>134</v>
      </c>
    </row>
    <row r="17" spans="1:10" customFormat="1">
      <c r="A17" s="303"/>
      <c r="B17" s="336">
        <v>8</v>
      </c>
      <c r="C17" s="336">
        <v>0</v>
      </c>
      <c r="D17" s="336">
        <v>8</v>
      </c>
      <c r="E17" s="336">
        <v>0</v>
      </c>
      <c r="F17" s="337" t="s">
        <v>75</v>
      </c>
      <c r="G17" s="336">
        <v>8</v>
      </c>
      <c r="H17" s="336">
        <v>231</v>
      </c>
      <c r="I17" s="336">
        <v>8</v>
      </c>
      <c r="J17" s="336">
        <v>231</v>
      </c>
    </row>
    <row r="18" spans="1:10" customFormat="1">
      <c r="A18" s="304" t="s">
        <v>19</v>
      </c>
      <c r="B18" s="338">
        <v>10</v>
      </c>
      <c r="C18" s="338">
        <v>1</v>
      </c>
      <c r="D18" s="338">
        <v>10</v>
      </c>
      <c r="E18" s="338">
        <v>1</v>
      </c>
      <c r="F18" s="303"/>
      <c r="G18" s="338">
        <v>10</v>
      </c>
      <c r="H18" s="338">
        <v>365</v>
      </c>
      <c r="I18" s="338">
        <v>10</v>
      </c>
      <c r="J18" s="338">
        <v>365</v>
      </c>
    </row>
    <row r="19" spans="1:10" customFormat="1">
      <c r="A19" s="436" t="s">
        <v>388</v>
      </c>
      <c r="B19" s="419" t="s">
        <v>382</v>
      </c>
      <c r="C19" s="419"/>
      <c r="D19" s="419" t="s">
        <v>383</v>
      </c>
      <c r="E19" s="419"/>
      <c r="F19" s="422" t="s">
        <v>73</v>
      </c>
      <c r="G19" s="419" t="s">
        <v>382</v>
      </c>
      <c r="H19" s="419"/>
      <c r="I19" s="324" t="s">
        <v>383</v>
      </c>
      <c r="J19" s="324"/>
    </row>
    <row r="20" spans="1:10" customFormat="1">
      <c r="A20" s="437"/>
      <c r="B20" s="324" t="s">
        <v>66</v>
      </c>
      <c r="C20" s="324" t="s">
        <v>67</v>
      </c>
      <c r="D20" s="324" t="s">
        <v>66</v>
      </c>
      <c r="E20" s="324" t="s">
        <v>67</v>
      </c>
      <c r="F20" s="422"/>
      <c r="G20" s="324" t="s">
        <v>19</v>
      </c>
      <c r="H20" s="325" t="s">
        <v>384</v>
      </c>
      <c r="I20" s="324" t="s">
        <v>19</v>
      </c>
      <c r="J20" s="325" t="s">
        <v>384</v>
      </c>
    </row>
    <row r="21" spans="1:10" customFormat="1" ht="38.25">
      <c r="A21" s="303"/>
      <c r="B21" s="336">
        <v>1</v>
      </c>
      <c r="C21" s="336">
        <v>0</v>
      </c>
      <c r="D21" s="336">
        <v>1</v>
      </c>
      <c r="E21" s="336">
        <v>0</v>
      </c>
      <c r="F21" s="337" t="s">
        <v>176</v>
      </c>
      <c r="G21" s="336">
        <v>1</v>
      </c>
      <c r="H21" s="336">
        <v>30</v>
      </c>
      <c r="I21" s="336">
        <v>1</v>
      </c>
      <c r="J21" s="336">
        <v>30</v>
      </c>
    </row>
    <row r="22" spans="1:10" customFormat="1">
      <c r="A22" s="303"/>
      <c r="B22" s="336">
        <v>5</v>
      </c>
      <c r="C22" s="336">
        <v>1</v>
      </c>
      <c r="D22" s="336">
        <v>5</v>
      </c>
      <c r="E22" s="336">
        <v>1</v>
      </c>
      <c r="F22" s="337" t="s">
        <v>74</v>
      </c>
      <c r="G22" s="336">
        <v>6</v>
      </c>
      <c r="H22" s="336">
        <v>354</v>
      </c>
      <c r="I22" s="336">
        <v>6</v>
      </c>
      <c r="J22" s="336">
        <v>354</v>
      </c>
    </row>
    <row r="23" spans="1:10" customFormat="1">
      <c r="A23" s="303"/>
      <c r="B23" s="336">
        <v>4</v>
      </c>
      <c r="C23" s="336">
        <v>0</v>
      </c>
      <c r="D23" s="336">
        <v>4</v>
      </c>
      <c r="E23" s="336">
        <v>0</v>
      </c>
      <c r="F23" s="337" t="s">
        <v>75</v>
      </c>
      <c r="G23" s="336">
        <v>4</v>
      </c>
      <c r="H23" s="336">
        <v>25</v>
      </c>
      <c r="I23" s="336">
        <v>4</v>
      </c>
      <c r="J23" s="336">
        <v>25</v>
      </c>
    </row>
    <row r="24" spans="1:10" customFormat="1">
      <c r="A24" s="303"/>
      <c r="B24" s="336">
        <v>2</v>
      </c>
      <c r="C24" s="336">
        <v>0</v>
      </c>
      <c r="D24" s="336">
        <v>2</v>
      </c>
      <c r="E24" s="336">
        <v>0</v>
      </c>
      <c r="F24" s="303" t="s">
        <v>76</v>
      </c>
      <c r="G24" s="336">
        <v>2</v>
      </c>
      <c r="H24" s="336">
        <v>3</v>
      </c>
      <c r="I24" s="336">
        <v>2</v>
      </c>
      <c r="J24" s="336">
        <v>3</v>
      </c>
    </row>
    <row r="25" spans="1:10" customFormat="1">
      <c r="A25" s="304" t="s">
        <v>19</v>
      </c>
      <c r="B25" s="338">
        <v>12</v>
      </c>
      <c r="C25" s="338">
        <v>1</v>
      </c>
      <c r="D25" s="338">
        <v>12</v>
      </c>
      <c r="E25" s="338">
        <v>1</v>
      </c>
      <c r="F25" s="303"/>
      <c r="G25" s="338">
        <v>13</v>
      </c>
      <c r="H25" s="338">
        <v>412</v>
      </c>
      <c r="I25" s="338">
        <v>13</v>
      </c>
      <c r="J25" s="338">
        <v>412</v>
      </c>
    </row>
    <row r="26" spans="1:10" customFormat="1">
      <c r="A26" s="436" t="s">
        <v>722</v>
      </c>
      <c r="B26" s="419" t="s">
        <v>382</v>
      </c>
      <c r="C26" s="419"/>
      <c r="D26" s="419" t="s">
        <v>383</v>
      </c>
      <c r="E26" s="419"/>
      <c r="F26" s="422" t="s">
        <v>73</v>
      </c>
      <c r="G26" s="419" t="s">
        <v>382</v>
      </c>
      <c r="H26" s="419"/>
      <c r="I26" s="419" t="s">
        <v>383</v>
      </c>
      <c r="J26" s="419"/>
    </row>
    <row r="27" spans="1:10" customFormat="1">
      <c r="A27" s="437"/>
      <c r="B27" s="324" t="s">
        <v>66</v>
      </c>
      <c r="C27" s="324" t="s">
        <v>67</v>
      </c>
      <c r="D27" s="324" t="s">
        <v>66</v>
      </c>
      <c r="E27" s="324" t="s">
        <v>67</v>
      </c>
      <c r="F27" s="422"/>
      <c r="G27" s="324" t="s">
        <v>19</v>
      </c>
      <c r="H27" s="325" t="s">
        <v>384</v>
      </c>
      <c r="I27" s="324" t="s">
        <v>19</v>
      </c>
      <c r="J27" s="325" t="s">
        <v>384</v>
      </c>
    </row>
    <row r="28" spans="1:10" customFormat="1" ht="38.25">
      <c r="A28" s="306"/>
      <c r="B28" s="343">
        <v>1</v>
      </c>
      <c r="C28" s="343">
        <v>0</v>
      </c>
      <c r="D28" s="343">
        <v>1</v>
      </c>
      <c r="E28" s="343">
        <v>0</v>
      </c>
      <c r="F28" s="337" t="s">
        <v>176</v>
      </c>
      <c r="G28" s="343">
        <v>1</v>
      </c>
      <c r="H28" s="344">
        <v>30</v>
      </c>
      <c r="I28" s="343">
        <v>1</v>
      </c>
      <c r="J28" s="344">
        <v>30</v>
      </c>
    </row>
    <row r="29" spans="1:10" customFormat="1">
      <c r="A29" s="303"/>
      <c r="B29" s="336">
        <v>2</v>
      </c>
      <c r="C29" s="336">
        <v>0</v>
      </c>
      <c r="D29" s="336">
        <v>2</v>
      </c>
      <c r="E29" s="336">
        <v>0</v>
      </c>
      <c r="F29" s="337" t="s">
        <v>74</v>
      </c>
      <c r="G29" s="336">
        <v>2</v>
      </c>
      <c r="H29" s="336">
        <v>118</v>
      </c>
      <c r="I29" s="336">
        <v>2</v>
      </c>
      <c r="J29" s="336">
        <v>118</v>
      </c>
    </row>
    <row r="30" spans="1:10" customFormat="1">
      <c r="A30" s="303"/>
      <c r="B30" s="336">
        <v>24</v>
      </c>
      <c r="C30" s="336">
        <v>0</v>
      </c>
      <c r="D30" s="336">
        <v>24</v>
      </c>
      <c r="E30" s="336">
        <v>0</v>
      </c>
      <c r="F30" s="337" t="s">
        <v>75</v>
      </c>
      <c r="G30" s="336">
        <v>24</v>
      </c>
      <c r="H30" s="336">
        <v>365</v>
      </c>
      <c r="I30" s="336">
        <v>24</v>
      </c>
      <c r="J30" s="336">
        <v>365</v>
      </c>
    </row>
    <row r="31" spans="1:10" customFormat="1">
      <c r="A31" s="303"/>
      <c r="B31" s="336">
        <v>2</v>
      </c>
      <c r="C31" s="336">
        <v>0</v>
      </c>
      <c r="D31" s="336">
        <v>2</v>
      </c>
      <c r="E31" s="336">
        <v>0</v>
      </c>
      <c r="F31" s="303" t="s">
        <v>76</v>
      </c>
      <c r="G31" s="336">
        <v>2</v>
      </c>
      <c r="H31" s="336">
        <v>4</v>
      </c>
      <c r="I31" s="336">
        <v>2</v>
      </c>
      <c r="J31" s="336">
        <v>4</v>
      </c>
    </row>
    <row r="32" spans="1:10" customFormat="1">
      <c r="A32" s="304" t="s">
        <v>19</v>
      </c>
      <c r="B32" s="338">
        <v>29</v>
      </c>
      <c r="C32" s="338">
        <v>0</v>
      </c>
      <c r="D32" s="338">
        <v>29</v>
      </c>
      <c r="E32" s="338">
        <v>0</v>
      </c>
      <c r="F32" s="303"/>
      <c r="G32" s="338">
        <v>29</v>
      </c>
      <c r="H32" s="338">
        <v>517</v>
      </c>
      <c r="I32" s="338">
        <v>29</v>
      </c>
      <c r="J32" s="338">
        <v>517</v>
      </c>
    </row>
    <row r="33" spans="1:10" customFormat="1">
      <c r="A33" s="434" t="s">
        <v>723</v>
      </c>
      <c r="B33" s="419" t="s">
        <v>382</v>
      </c>
      <c r="C33" s="419"/>
      <c r="D33" s="419" t="s">
        <v>383</v>
      </c>
      <c r="E33" s="419"/>
      <c r="F33" s="422" t="s">
        <v>73</v>
      </c>
      <c r="G33" s="419" t="s">
        <v>382</v>
      </c>
      <c r="H33" s="419"/>
      <c r="I33" s="419" t="s">
        <v>383</v>
      </c>
      <c r="J33" s="419"/>
    </row>
    <row r="34" spans="1:10" customFormat="1">
      <c r="A34" s="435"/>
      <c r="B34" s="324" t="s">
        <v>66</v>
      </c>
      <c r="C34" s="324" t="s">
        <v>67</v>
      </c>
      <c r="D34" s="324" t="s">
        <v>66</v>
      </c>
      <c r="E34" s="324" t="s">
        <v>67</v>
      </c>
      <c r="F34" s="422"/>
      <c r="G34" s="324" t="s">
        <v>19</v>
      </c>
      <c r="H34" s="325" t="s">
        <v>384</v>
      </c>
      <c r="I34" s="324" t="s">
        <v>19</v>
      </c>
      <c r="J34" s="325" t="s">
        <v>384</v>
      </c>
    </row>
    <row r="35" spans="1:10" customFormat="1" ht="38.25">
      <c r="A35" s="306"/>
      <c r="B35" s="336">
        <v>1</v>
      </c>
      <c r="C35" s="336">
        <v>0</v>
      </c>
      <c r="D35" s="336">
        <v>1</v>
      </c>
      <c r="E35" s="336">
        <v>0</v>
      </c>
      <c r="F35" s="303" t="s">
        <v>176</v>
      </c>
      <c r="G35" s="336">
        <v>1</v>
      </c>
      <c r="H35" s="336">
        <v>30</v>
      </c>
      <c r="I35" s="336">
        <v>1</v>
      </c>
      <c r="J35" s="336">
        <v>30</v>
      </c>
    </row>
    <row r="36" spans="1:10" customFormat="1">
      <c r="A36" s="303"/>
      <c r="B36" s="336">
        <v>3</v>
      </c>
      <c r="C36" s="336">
        <v>1</v>
      </c>
      <c r="D36" s="336">
        <v>3</v>
      </c>
      <c r="E36" s="336">
        <v>1</v>
      </c>
      <c r="F36" s="337" t="s">
        <v>74</v>
      </c>
      <c r="G36" s="336">
        <v>4</v>
      </c>
      <c r="H36" s="336">
        <v>236</v>
      </c>
      <c r="I36" s="336">
        <v>4</v>
      </c>
      <c r="J36" s="336">
        <v>236</v>
      </c>
    </row>
    <row r="37" spans="1:10" customFormat="1">
      <c r="A37" s="303"/>
      <c r="B37" s="336">
        <v>22</v>
      </c>
      <c r="C37" s="336">
        <v>0</v>
      </c>
      <c r="D37" s="336">
        <v>22</v>
      </c>
      <c r="E37" s="336">
        <v>0</v>
      </c>
      <c r="F37" s="337" t="s">
        <v>75</v>
      </c>
      <c r="G37" s="336">
        <v>22</v>
      </c>
      <c r="H37" s="336">
        <v>591</v>
      </c>
      <c r="I37" s="336">
        <v>22</v>
      </c>
      <c r="J37" s="336">
        <v>591</v>
      </c>
    </row>
    <row r="38" spans="1:10" customFormat="1">
      <c r="A38" s="304" t="s">
        <v>19</v>
      </c>
      <c r="B38" s="338">
        <v>26</v>
      </c>
      <c r="C38" s="338">
        <v>1</v>
      </c>
      <c r="D38" s="338">
        <v>26</v>
      </c>
      <c r="E38" s="338">
        <v>1</v>
      </c>
      <c r="F38" s="303"/>
      <c r="G38" s="338">
        <v>27</v>
      </c>
      <c r="H38" s="338">
        <v>857</v>
      </c>
      <c r="I38" s="338">
        <v>27</v>
      </c>
      <c r="J38" s="338">
        <v>857</v>
      </c>
    </row>
    <row r="39" spans="1:10" customFormat="1">
      <c r="A39" s="432" t="s">
        <v>724</v>
      </c>
      <c r="B39" s="419" t="s">
        <v>382</v>
      </c>
      <c r="C39" s="419"/>
      <c r="D39" s="419" t="s">
        <v>383</v>
      </c>
      <c r="E39" s="419"/>
      <c r="F39" s="422" t="s">
        <v>73</v>
      </c>
      <c r="G39" s="419" t="s">
        <v>382</v>
      </c>
      <c r="H39" s="419"/>
      <c r="I39" s="419" t="s">
        <v>383</v>
      </c>
      <c r="J39" s="419"/>
    </row>
    <row r="40" spans="1:10" customFormat="1">
      <c r="A40" s="433"/>
      <c r="B40" s="324" t="s">
        <v>66</v>
      </c>
      <c r="C40" s="324" t="s">
        <v>67</v>
      </c>
      <c r="D40" s="324" t="s">
        <v>66</v>
      </c>
      <c r="E40" s="324" t="s">
        <v>67</v>
      </c>
      <c r="F40" s="422"/>
      <c r="G40" s="324" t="s">
        <v>19</v>
      </c>
      <c r="H40" s="325" t="s">
        <v>384</v>
      </c>
      <c r="I40" s="324" t="s">
        <v>19</v>
      </c>
      <c r="J40" s="325" t="s">
        <v>384</v>
      </c>
    </row>
    <row r="41" spans="1:10" customFormat="1">
      <c r="A41" s="303"/>
      <c r="B41" s="336">
        <v>2</v>
      </c>
      <c r="C41" s="336">
        <v>0</v>
      </c>
      <c r="D41" s="336">
        <v>2</v>
      </c>
      <c r="E41" s="336">
        <v>0</v>
      </c>
      <c r="F41" s="337" t="s">
        <v>74</v>
      </c>
      <c r="G41" s="336">
        <v>2</v>
      </c>
      <c r="H41" s="336">
        <v>118</v>
      </c>
      <c r="I41" s="336">
        <v>2</v>
      </c>
      <c r="J41" s="336">
        <v>118</v>
      </c>
    </row>
    <row r="42" spans="1:10" customFormat="1">
      <c r="A42" s="303"/>
      <c r="B42" s="336">
        <v>17</v>
      </c>
      <c r="C42" s="336">
        <v>1</v>
      </c>
      <c r="D42" s="336">
        <v>17</v>
      </c>
      <c r="E42" s="336">
        <v>1</v>
      </c>
      <c r="F42" s="303" t="s">
        <v>75</v>
      </c>
      <c r="G42" s="336">
        <v>18</v>
      </c>
      <c r="H42" s="336">
        <v>839</v>
      </c>
      <c r="I42" s="336">
        <v>18</v>
      </c>
      <c r="J42" s="336">
        <v>839</v>
      </c>
    </row>
    <row r="43" spans="1:10" customFormat="1">
      <c r="A43" s="303"/>
      <c r="B43" s="336">
        <v>1</v>
      </c>
      <c r="C43" s="336">
        <v>0</v>
      </c>
      <c r="D43" s="336">
        <v>1</v>
      </c>
      <c r="E43" s="336">
        <v>0</v>
      </c>
      <c r="F43" s="303" t="s">
        <v>76</v>
      </c>
      <c r="G43" s="336">
        <v>1</v>
      </c>
      <c r="H43" s="336">
        <v>120</v>
      </c>
      <c r="I43" s="336">
        <v>1</v>
      </c>
      <c r="J43" s="336">
        <v>120</v>
      </c>
    </row>
    <row r="44" spans="1:10" customFormat="1">
      <c r="A44" s="304" t="s">
        <v>19</v>
      </c>
      <c r="B44" s="338">
        <v>20</v>
      </c>
      <c r="C44" s="338">
        <v>1</v>
      </c>
      <c r="D44" s="338">
        <v>20</v>
      </c>
      <c r="E44" s="338">
        <v>1</v>
      </c>
      <c r="F44" s="303"/>
      <c r="G44" s="338">
        <v>21</v>
      </c>
      <c r="H44" s="305">
        <v>1077</v>
      </c>
      <c r="I44" s="338">
        <v>21</v>
      </c>
      <c r="J44" s="305">
        <v>1077</v>
      </c>
    </row>
    <row r="45" spans="1:10" customFormat="1">
      <c r="A45" s="423" t="s">
        <v>725</v>
      </c>
      <c r="B45" s="419" t="s">
        <v>382</v>
      </c>
      <c r="C45" s="419"/>
      <c r="D45" s="419" t="s">
        <v>383</v>
      </c>
      <c r="E45" s="419"/>
      <c r="F45" s="422" t="s">
        <v>73</v>
      </c>
      <c r="G45" s="419" t="s">
        <v>382</v>
      </c>
      <c r="H45" s="419"/>
      <c r="I45" s="419" t="s">
        <v>383</v>
      </c>
      <c r="J45" s="419"/>
    </row>
    <row r="46" spans="1:10" customFormat="1">
      <c r="A46" s="424"/>
      <c r="B46" s="324" t="s">
        <v>66</v>
      </c>
      <c r="C46" s="324" t="s">
        <v>67</v>
      </c>
      <c r="D46" s="324" t="s">
        <v>66</v>
      </c>
      <c r="E46" s="324" t="s">
        <v>67</v>
      </c>
      <c r="F46" s="422"/>
      <c r="G46" s="324" t="s">
        <v>19</v>
      </c>
      <c r="H46" s="325" t="s">
        <v>384</v>
      </c>
      <c r="I46" s="324" t="s">
        <v>19</v>
      </c>
      <c r="J46" s="325" t="s">
        <v>384</v>
      </c>
    </row>
    <row r="47" spans="1:10" customFormat="1">
      <c r="A47" s="303"/>
      <c r="B47" s="336">
        <v>1</v>
      </c>
      <c r="C47" s="336">
        <v>0</v>
      </c>
      <c r="D47" s="336">
        <v>1</v>
      </c>
      <c r="E47" s="336">
        <v>0</v>
      </c>
      <c r="F47" s="337" t="s">
        <v>121</v>
      </c>
      <c r="G47" s="336">
        <v>1</v>
      </c>
      <c r="H47" s="336">
        <v>8</v>
      </c>
      <c r="I47" s="336">
        <v>1</v>
      </c>
      <c r="J47" s="336">
        <v>8</v>
      </c>
    </row>
    <row r="48" spans="1:10" customFormat="1">
      <c r="A48" s="303"/>
      <c r="B48" s="336">
        <v>2</v>
      </c>
      <c r="C48" s="336">
        <v>4</v>
      </c>
      <c r="D48" s="336">
        <v>2</v>
      </c>
      <c r="E48" s="336">
        <v>4</v>
      </c>
      <c r="F48" s="303" t="s">
        <v>74</v>
      </c>
      <c r="G48" s="336">
        <v>6</v>
      </c>
      <c r="H48" s="336">
        <v>138</v>
      </c>
      <c r="I48" s="336">
        <v>6</v>
      </c>
      <c r="J48" s="336">
        <v>138</v>
      </c>
    </row>
    <row r="49" spans="1:10" customFormat="1">
      <c r="A49" s="303"/>
      <c r="B49" s="336">
        <v>17</v>
      </c>
      <c r="C49" s="336">
        <v>0</v>
      </c>
      <c r="D49" s="336">
        <v>17</v>
      </c>
      <c r="E49" s="336">
        <v>0</v>
      </c>
      <c r="F49" s="303" t="s">
        <v>75</v>
      </c>
      <c r="G49" s="336">
        <v>17</v>
      </c>
      <c r="H49" s="336">
        <v>403</v>
      </c>
      <c r="I49" s="336">
        <v>17</v>
      </c>
      <c r="J49" s="336">
        <v>403</v>
      </c>
    </row>
    <row r="50" spans="1:10" customFormat="1">
      <c r="A50" s="304" t="s">
        <v>19</v>
      </c>
      <c r="B50" s="338">
        <v>20</v>
      </c>
      <c r="C50" s="338">
        <v>4</v>
      </c>
      <c r="D50" s="338">
        <v>20</v>
      </c>
      <c r="E50" s="338">
        <v>4</v>
      </c>
      <c r="F50" s="303"/>
      <c r="G50" s="338">
        <v>24</v>
      </c>
      <c r="H50" s="338">
        <v>549</v>
      </c>
      <c r="I50" s="338">
        <v>24</v>
      </c>
      <c r="J50" s="338">
        <v>549</v>
      </c>
    </row>
    <row r="51" spans="1:10" customFormat="1">
      <c r="A51" s="423" t="s">
        <v>726</v>
      </c>
      <c r="B51" s="419" t="s">
        <v>382</v>
      </c>
      <c r="C51" s="419"/>
      <c r="D51" s="419" t="s">
        <v>383</v>
      </c>
      <c r="E51" s="419"/>
      <c r="F51" s="422" t="s">
        <v>73</v>
      </c>
      <c r="G51" s="419" t="s">
        <v>382</v>
      </c>
      <c r="H51" s="419"/>
      <c r="I51" s="419" t="s">
        <v>383</v>
      </c>
      <c r="J51" s="419"/>
    </row>
    <row r="52" spans="1:10" customFormat="1">
      <c r="A52" s="424"/>
      <c r="B52" s="324" t="s">
        <v>66</v>
      </c>
      <c r="C52" s="324" t="s">
        <v>67</v>
      </c>
      <c r="D52" s="324" t="s">
        <v>66</v>
      </c>
      <c r="E52" s="324" t="s">
        <v>67</v>
      </c>
      <c r="F52" s="422"/>
      <c r="G52" s="324" t="s">
        <v>19</v>
      </c>
      <c r="H52" s="325" t="s">
        <v>384</v>
      </c>
      <c r="I52" s="324" t="s">
        <v>19</v>
      </c>
      <c r="J52" s="325" t="s">
        <v>384</v>
      </c>
    </row>
    <row r="53" spans="1:10" customFormat="1">
      <c r="A53" s="303"/>
      <c r="B53" s="336">
        <v>1</v>
      </c>
      <c r="C53" s="336">
        <v>0</v>
      </c>
      <c r="D53" s="336">
        <v>1</v>
      </c>
      <c r="E53" s="336">
        <v>0</v>
      </c>
      <c r="F53" s="337" t="s">
        <v>121</v>
      </c>
      <c r="G53" s="336">
        <v>1</v>
      </c>
      <c r="H53" s="336">
        <v>8</v>
      </c>
      <c r="I53" s="336">
        <v>1</v>
      </c>
      <c r="J53" s="336">
        <v>8</v>
      </c>
    </row>
    <row r="54" spans="1:10" customFormat="1">
      <c r="A54" s="303"/>
      <c r="B54" s="336">
        <v>2</v>
      </c>
      <c r="C54" s="336">
        <v>0</v>
      </c>
      <c r="D54" s="336">
        <v>2</v>
      </c>
      <c r="E54" s="336">
        <v>0</v>
      </c>
      <c r="F54" s="337" t="s">
        <v>74</v>
      </c>
      <c r="G54" s="336">
        <v>2</v>
      </c>
      <c r="H54" s="336">
        <v>220</v>
      </c>
      <c r="I54" s="336">
        <v>2</v>
      </c>
      <c r="J54" s="336">
        <v>220</v>
      </c>
    </row>
    <row r="55" spans="1:10" customFormat="1">
      <c r="A55" s="303"/>
      <c r="B55" s="336">
        <v>16</v>
      </c>
      <c r="C55" s="336">
        <v>1</v>
      </c>
      <c r="D55" s="336">
        <v>16</v>
      </c>
      <c r="E55" s="336">
        <v>1</v>
      </c>
      <c r="F55" s="303" t="s">
        <v>75</v>
      </c>
      <c r="G55" s="336">
        <v>17</v>
      </c>
      <c r="H55" s="336">
        <v>773</v>
      </c>
      <c r="I55" s="336">
        <v>17</v>
      </c>
      <c r="J55" s="336">
        <v>773</v>
      </c>
    </row>
    <row r="56" spans="1:10" customFormat="1">
      <c r="A56" s="303"/>
      <c r="B56" s="336">
        <v>2</v>
      </c>
      <c r="C56" s="336">
        <v>0</v>
      </c>
      <c r="D56" s="336">
        <v>2</v>
      </c>
      <c r="E56" s="336">
        <v>0</v>
      </c>
      <c r="F56" s="303" t="s">
        <v>76</v>
      </c>
      <c r="G56" s="336">
        <v>2</v>
      </c>
      <c r="H56" s="336">
        <v>18</v>
      </c>
      <c r="I56" s="336">
        <v>2</v>
      </c>
      <c r="J56" s="336">
        <v>18</v>
      </c>
    </row>
    <row r="57" spans="1:10" customFormat="1">
      <c r="A57" s="304" t="s">
        <v>19</v>
      </c>
      <c r="B57" s="338">
        <v>21</v>
      </c>
      <c r="C57" s="338">
        <v>1</v>
      </c>
      <c r="D57" s="338">
        <v>21</v>
      </c>
      <c r="E57" s="338">
        <v>1</v>
      </c>
      <c r="F57" s="303"/>
      <c r="G57" s="338">
        <v>22</v>
      </c>
      <c r="H57" s="305">
        <v>1019</v>
      </c>
      <c r="I57" s="338">
        <v>22</v>
      </c>
      <c r="J57" s="305">
        <v>1019</v>
      </c>
    </row>
    <row r="58" spans="1:10" customFormat="1">
      <c r="A58" s="420" t="s">
        <v>727</v>
      </c>
      <c r="B58" s="419" t="s">
        <v>382</v>
      </c>
      <c r="C58" s="419"/>
      <c r="D58" s="419" t="s">
        <v>383</v>
      </c>
      <c r="E58" s="419"/>
      <c r="F58" s="422" t="s">
        <v>73</v>
      </c>
      <c r="G58" s="419" t="s">
        <v>382</v>
      </c>
      <c r="H58" s="419"/>
      <c r="I58" s="419" t="s">
        <v>383</v>
      </c>
      <c r="J58" s="419"/>
    </row>
    <row r="59" spans="1:10" customFormat="1">
      <c r="A59" s="421"/>
      <c r="B59" s="324" t="s">
        <v>66</v>
      </c>
      <c r="C59" s="324" t="s">
        <v>67</v>
      </c>
      <c r="D59" s="324" t="s">
        <v>66</v>
      </c>
      <c r="E59" s="324" t="s">
        <v>67</v>
      </c>
      <c r="F59" s="422"/>
      <c r="G59" s="324" t="s">
        <v>19</v>
      </c>
      <c r="H59" s="325" t="s">
        <v>384</v>
      </c>
      <c r="I59" s="324" t="s">
        <v>19</v>
      </c>
      <c r="J59" s="325" t="s">
        <v>384</v>
      </c>
    </row>
    <row r="60" spans="1:10" customFormat="1" ht="38.25">
      <c r="A60" s="303"/>
      <c r="B60" s="339">
        <v>2</v>
      </c>
      <c r="C60" s="339">
        <v>0</v>
      </c>
      <c r="D60" s="339">
        <v>2</v>
      </c>
      <c r="E60" s="339">
        <v>0</v>
      </c>
      <c r="F60" s="340" t="s">
        <v>176</v>
      </c>
      <c r="G60" s="339">
        <v>2</v>
      </c>
      <c r="H60" s="339">
        <v>17</v>
      </c>
      <c r="I60" s="339">
        <v>2</v>
      </c>
      <c r="J60" s="339">
        <v>17</v>
      </c>
    </row>
    <row r="61" spans="1:10" customFormat="1">
      <c r="A61" s="303"/>
      <c r="B61" s="339">
        <v>5</v>
      </c>
      <c r="C61" s="339">
        <v>0</v>
      </c>
      <c r="D61" s="339">
        <v>4</v>
      </c>
      <c r="E61" s="339">
        <v>0</v>
      </c>
      <c r="F61" s="340" t="s">
        <v>74</v>
      </c>
      <c r="G61" s="339">
        <v>5</v>
      </c>
      <c r="H61" s="339">
        <v>244</v>
      </c>
      <c r="I61" s="339">
        <v>4</v>
      </c>
      <c r="J61" s="339">
        <v>134</v>
      </c>
    </row>
    <row r="62" spans="1:10" customFormat="1">
      <c r="A62" s="303"/>
      <c r="B62" s="339">
        <v>10</v>
      </c>
      <c r="C62" s="339">
        <v>1</v>
      </c>
      <c r="D62" s="339">
        <v>9</v>
      </c>
      <c r="E62" s="339">
        <v>1</v>
      </c>
      <c r="F62" s="340" t="s">
        <v>75</v>
      </c>
      <c r="G62" s="339">
        <v>11</v>
      </c>
      <c r="H62" s="339">
        <v>347</v>
      </c>
      <c r="I62" s="339">
        <v>10</v>
      </c>
      <c r="J62" s="339">
        <v>307</v>
      </c>
    </row>
    <row r="63" spans="1:10" customFormat="1">
      <c r="A63" s="304" t="s">
        <v>19</v>
      </c>
      <c r="B63" s="341">
        <v>17</v>
      </c>
      <c r="C63" s="341">
        <v>1</v>
      </c>
      <c r="D63" s="341">
        <v>15</v>
      </c>
      <c r="E63" s="341">
        <v>1</v>
      </c>
      <c r="F63" s="342"/>
      <c r="G63" s="341">
        <v>18</v>
      </c>
      <c r="H63" s="341">
        <v>608</v>
      </c>
      <c r="I63" s="341">
        <v>16</v>
      </c>
      <c r="J63" s="341">
        <v>458</v>
      </c>
    </row>
    <row r="64" spans="1:10" customFormat="1" ht="12.75" customHeight="1">
      <c r="A64" s="420" t="s">
        <v>946</v>
      </c>
      <c r="B64" s="419" t="s">
        <v>947</v>
      </c>
      <c r="C64" s="419"/>
      <c r="D64" s="419" t="s">
        <v>948</v>
      </c>
      <c r="E64" s="419"/>
      <c r="F64" s="422" t="s">
        <v>949</v>
      </c>
      <c r="G64" s="419" t="s">
        <v>947</v>
      </c>
      <c r="H64" s="419"/>
      <c r="I64" s="419" t="s">
        <v>948</v>
      </c>
      <c r="J64" s="419"/>
    </row>
    <row r="65" spans="1:11" customFormat="1">
      <c r="A65" s="421"/>
      <c r="B65" s="324" t="s">
        <v>950</v>
      </c>
      <c r="C65" s="324" t="s">
        <v>951</v>
      </c>
      <c r="D65" s="324" t="s">
        <v>950</v>
      </c>
      <c r="E65" s="324" t="s">
        <v>951</v>
      </c>
      <c r="F65" s="422"/>
      <c r="G65" s="324" t="s">
        <v>952</v>
      </c>
      <c r="H65" s="325" t="s">
        <v>953</v>
      </c>
      <c r="I65" s="324" t="s">
        <v>952</v>
      </c>
      <c r="J65" s="325" t="s">
        <v>953</v>
      </c>
    </row>
    <row r="66" spans="1:11" customFormat="1">
      <c r="A66" s="378"/>
      <c r="B66" s="339">
        <v>1</v>
      </c>
      <c r="C66" s="339">
        <v>2</v>
      </c>
      <c r="D66" s="339">
        <v>1</v>
      </c>
      <c r="E66" s="339">
        <v>1</v>
      </c>
      <c r="F66" s="339" t="s">
        <v>954</v>
      </c>
      <c r="G66" s="339">
        <v>3</v>
      </c>
      <c r="H66" s="339">
        <v>126</v>
      </c>
      <c r="I66" s="339">
        <v>2</v>
      </c>
      <c r="J66" s="339">
        <v>16</v>
      </c>
    </row>
    <row r="67" spans="1:11" customFormat="1">
      <c r="A67" s="378"/>
      <c r="B67" s="339">
        <v>1</v>
      </c>
      <c r="C67" s="339">
        <v>0</v>
      </c>
      <c r="D67" s="339">
        <v>1</v>
      </c>
      <c r="E67" s="339">
        <v>0</v>
      </c>
      <c r="F67" s="339" t="s">
        <v>955</v>
      </c>
      <c r="G67" s="339">
        <v>1</v>
      </c>
      <c r="H67" s="339">
        <v>2</v>
      </c>
      <c r="I67" s="339">
        <v>1</v>
      </c>
      <c r="J67" s="339">
        <v>2</v>
      </c>
    </row>
    <row r="68" spans="1:11" customFormat="1">
      <c r="A68" s="304" t="s">
        <v>952</v>
      </c>
      <c r="B68" s="341">
        <v>2</v>
      </c>
      <c r="C68" s="341">
        <v>2</v>
      </c>
      <c r="D68" s="341">
        <v>2</v>
      </c>
      <c r="E68" s="341">
        <v>1</v>
      </c>
      <c r="F68" s="341"/>
      <c r="G68" s="341">
        <v>4</v>
      </c>
      <c r="H68" s="341">
        <v>128</v>
      </c>
      <c r="I68" s="341">
        <v>3</v>
      </c>
      <c r="J68" s="341">
        <v>18</v>
      </c>
    </row>
    <row r="69" spans="1:11" customFormat="1" ht="12.75" customHeight="1">
      <c r="A69" s="420" t="s">
        <v>956</v>
      </c>
      <c r="B69" s="419" t="s">
        <v>947</v>
      </c>
      <c r="C69" s="419"/>
      <c r="D69" s="419" t="s">
        <v>948</v>
      </c>
      <c r="E69" s="419"/>
      <c r="F69" s="422" t="s">
        <v>949</v>
      </c>
      <c r="G69" s="419" t="s">
        <v>947</v>
      </c>
      <c r="H69" s="419"/>
      <c r="I69" s="419" t="s">
        <v>948</v>
      </c>
      <c r="J69" s="419"/>
    </row>
    <row r="70" spans="1:11" customFormat="1">
      <c r="A70" s="421"/>
      <c r="B70" s="324" t="s">
        <v>950</v>
      </c>
      <c r="C70" s="324" t="s">
        <v>951</v>
      </c>
      <c r="D70" s="324" t="s">
        <v>950</v>
      </c>
      <c r="E70" s="324" t="s">
        <v>951</v>
      </c>
      <c r="F70" s="422"/>
      <c r="G70" s="324" t="s">
        <v>952</v>
      </c>
      <c r="H70" s="325" t="s">
        <v>953</v>
      </c>
      <c r="I70" s="324" t="s">
        <v>952</v>
      </c>
      <c r="J70" s="325" t="s">
        <v>953</v>
      </c>
    </row>
    <row r="71" spans="1:11" customFormat="1">
      <c r="A71" s="378"/>
      <c r="B71" s="339">
        <v>3</v>
      </c>
      <c r="C71" s="339">
        <v>0</v>
      </c>
      <c r="D71" s="339">
        <v>2</v>
      </c>
      <c r="E71" s="339">
        <v>0</v>
      </c>
      <c r="F71" s="339" t="s">
        <v>954</v>
      </c>
      <c r="G71" s="339">
        <v>3</v>
      </c>
      <c r="H71" s="339">
        <v>228</v>
      </c>
      <c r="I71" s="339">
        <v>2</v>
      </c>
      <c r="J71" s="339">
        <v>118</v>
      </c>
    </row>
    <row r="72" spans="1:11" customFormat="1">
      <c r="A72" s="378"/>
      <c r="B72" s="339">
        <v>1</v>
      </c>
      <c r="C72" s="339">
        <v>0</v>
      </c>
      <c r="D72" s="339">
        <v>1</v>
      </c>
      <c r="E72" s="339">
        <v>0</v>
      </c>
      <c r="F72" s="339" t="s">
        <v>955</v>
      </c>
      <c r="G72" s="339">
        <v>1</v>
      </c>
      <c r="H72" s="339">
        <v>156</v>
      </c>
      <c r="I72" s="339">
        <v>1</v>
      </c>
      <c r="J72" s="339">
        <v>156</v>
      </c>
    </row>
    <row r="73" spans="1:11" customFormat="1">
      <c r="A73" s="304" t="s">
        <v>952</v>
      </c>
      <c r="B73" s="341">
        <v>4</v>
      </c>
      <c r="C73" s="341">
        <v>0</v>
      </c>
      <c r="D73" s="341">
        <v>3</v>
      </c>
      <c r="E73" s="341">
        <v>0</v>
      </c>
      <c r="F73" s="341"/>
      <c r="G73" s="341">
        <v>4</v>
      </c>
      <c r="H73" s="341">
        <v>384</v>
      </c>
      <c r="I73" s="341">
        <v>3</v>
      </c>
      <c r="J73" s="341">
        <v>274</v>
      </c>
    </row>
    <row r="74" spans="1:11" customFormat="1" ht="12.75" customHeight="1">
      <c r="A74" s="420" t="s">
        <v>957</v>
      </c>
      <c r="B74" s="419" t="s">
        <v>947</v>
      </c>
      <c r="C74" s="419"/>
      <c r="D74" s="419" t="s">
        <v>948</v>
      </c>
      <c r="E74" s="419"/>
      <c r="F74" s="422" t="s">
        <v>949</v>
      </c>
      <c r="G74" s="419" t="s">
        <v>947</v>
      </c>
      <c r="H74" s="419"/>
      <c r="I74" s="419" t="s">
        <v>948</v>
      </c>
      <c r="J74" s="419"/>
    </row>
    <row r="75" spans="1:11" customFormat="1">
      <c r="A75" s="421"/>
      <c r="B75" s="324" t="s">
        <v>950</v>
      </c>
      <c r="C75" s="324" t="s">
        <v>951</v>
      </c>
      <c r="D75" s="324" t="s">
        <v>950</v>
      </c>
      <c r="E75" s="324" t="s">
        <v>951</v>
      </c>
      <c r="F75" s="422"/>
      <c r="G75" s="324" t="s">
        <v>952</v>
      </c>
      <c r="H75" s="325" t="s">
        <v>953</v>
      </c>
      <c r="I75" s="324" t="s">
        <v>952</v>
      </c>
      <c r="J75" s="325" t="s">
        <v>953</v>
      </c>
    </row>
    <row r="76" spans="1:11" customFormat="1">
      <c r="A76" s="378"/>
      <c r="B76" s="339">
        <v>1</v>
      </c>
      <c r="C76" s="339">
        <v>1</v>
      </c>
      <c r="D76" s="339">
        <v>1</v>
      </c>
      <c r="E76" s="339">
        <v>1</v>
      </c>
      <c r="F76" s="339" t="s">
        <v>954</v>
      </c>
      <c r="G76" s="339">
        <v>2</v>
      </c>
      <c r="H76" s="339">
        <v>16</v>
      </c>
      <c r="I76" s="339">
        <v>2</v>
      </c>
      <c r="J76" s="339">
        <v>16</v>
      </c>
    </row>
    <row r="77" spans="1:11" customFormat="1">
      <c r="A77" s="304" t="s">
        <v>952</v>
      </c>
      <c r="B77" s="341">
        <v>1</v>
      </c>
      <c r="C77" s="341">
        <v>1</v>
      </c>
      <c r="D77" s="341">
        <v>1</v>
      </c>
      <c r="E77" s="341">
        <v>1</v>
      </c>
      <c r="F77" s="341"/>
      <c r="G77" s="341">
        <v>2</v>
      </c>
      <c r="H77" s="341">
        <v>16</v>
      </c>
      <c r="I77" s="341">
        <v>2</v>
      </c>
      <c r="J77" s="341">
        <v>16</v>
      </c>
    </row>
    <row r="78" spans="1:11" customFormat="1">
      <c r="A78" s="306" t="s">
        <v>385</v>
      </c>
      <c r="B78" s="305">
        <f>SUM(B13,B18,B25,B32,B38,B44,B50,B57,B63,B68,B73,B77)</f>
        <v>180</v>
      </c>
      <c r="C78" s="305">
        <f t="shared" ref="C78:E78" si="0">SUM(C13,C18,C25,C32,C38,C44,C50,C57,C63,C68,C73,C77)</f>
        <v>14</v>
      </c>
      <c r="D78" s="305">
        <f t="shared" si="0"/>
        <v>177</v>
      </c>
      <c r="E78" s="305">
        <f t="shared" si="0"/>
        <v>13</v>
      </c>
      <c r="F78" s="305"/>
      <c r="G78" s="305">
        <f>SUM(G13,G18,G25,G32,G38,G44,G50,G57,G63,G68,G73,G77)</f>
        <v>193</v>
      </c>
      <c r="H78" s="305">
        <f t="shared" ref="H78:J78" si="1">SUM(H13,H18,H25,H32,H38,H44,H50,H57,H63,H68,H73,H77)</f>
        <v>6390</v>
      </c>
      <c r="I78" s="305">
        <f t="shared" si="1"/>
        <v>189</v>
      </c>
      <c r="J78" s="305">
        <f t="shared" si="1"/>
        <v>6020</v>
      </c>
    </row>
    <row r="79" spans="1:11" customFormat="1">
      <c r="A79" s="51" t="s">
        <v>963</v>
      </c>
      <c r="B79" s="51"/>
      <c r="C79" s="51"/>
      <c r="D79" s="51"/>
      <c r="E79" s="51"/>
      <c r="F79" s="51"/>
      <c r="G79" s="51"/>
      <c r="H79" s="51"/>
      <c r="I79" s="51"/>
      <c r="J79" s="51"/>
      <c r="K79" s="51"/>
    </row>
    <row r="80" spans="1:11">
      <c r="A80" s="8" t="s">
        <v>940</v>
      </c>
    </row>
    <row r="82" spans="2:10">
      <c r="B82" s="274"/>
      <c r="C82" s="274"/>
      <c r="D82" s="274"/>
      <c r="E82" s="274"/>
      <c r="F82" s="274"/>
      <c r="G82" s="274"/>
      <c r="H82" s="274"/>
      <c r="I82" s="274"/>
      <c r="J82" s="274"/>
    </row>
  </sheetData>
  <mergeCells count="78">
    <mergeCell ref="I9:J9"/>
    <mergeCell ref="I26:J26"/>
    <mergeCell ref="G9:H9"/>
    <mergeCell ref="A14:A15"/>
    <mergeCell ref="A8:F8"/>
    <mergeCell ref="A9:A10"/>
    <mergeCell ref="B9:C9"/>
    <mergeCell ref="D9:E9"/>
    <mergeCell ref="F9:F10"/>
    <mergeCell ref="B14:C14"/>
    <mergeCell ref="D14:E14"/>
    <mergeCell ref="F14:F15"/>
    <mergeCell ref="G14:H14"/>
    <mergeCell ref="A19:A20"/>
    <mergeCell ref="B19:C19"/>
    <mergeCell ref="D19:E19"/>
    <mergeCell ref="F19:F20"/>
    <mergeCell ref="G19:H19"/>
    <mergeCell ref="A26:A27"/>
    <mergeCell ref="B26:C26"/>
    <mergeCell ref="D26:E26"/>
    <mergeCell ref="F26:F27"/>
    <mergeCell ref="G26:H26"/>
    <mergeCell ref="I33:J33"/>
    <mergeCell ref="A39:A40"/>
    <mergeCell ref="B39:C39"/>
    <mergeCell ref="D39:E39"/>
    <mergeCell ref="F39:F40"/>
    <mergeCell ref="G39:H39"/>
    <mergeCell ref="I39:J39"/>
    <mergeCell ref="A33:A34"/>
    <mergeCell ref="B33:C33"/>
    <mergeCell ref="D33:E33"/>
    <mergeCell ref="F33:F34"/>
    <mergeCell ref="G33:H33"/>
    <mergeCell ref="A5:J5"/>
    <mergeCell ref="A4:J4"/>
    <mergeCell ref="A3:J3"/>
    <mergeCell ref="A2:J2"/>
    <mergeCell ref="L7:N7"/>
    <mergeCell ref="J7:K7"/>
    <mergeCell ref="A6:J6"/>
    <mergeCell ref="I45:J45"/>
    <mergeCell ref="A51:A52"/>
    <mergeCell ref="B51:C51"/>
    <mergeCell ref="D51:E51"/>
    <mergeCell ref="F51:F52"/>
    <mergeCell ref="G51:H51"/>
    <mergeCell ref="I51:J51"/>
    <mergeCell ref="A45:A46"/>
    <mergeCell ref="B45:C45"/>
    <mergeCell ref="D45:E45"/>
    <mergeCell ref="F45:F46"/>
    <mergeCell ref="G45:H45"/>
    <mergeCell ref="I58:J58"/>
    <mergeCell ref="A58:A59"/>
    <mergeCell ref="B58:C58"/>
    <mergeCell ref="D58:E58"/>
    <mergeCell ref="F58:F59"/>
    <mergeCell ref="G58:H58"/>
    <mergeCell ref="I64:J64"/>
    <mergeCell ref="A64:A65"/>
    <mergeCell ref="B64:C64"/>
    <mergeCell ref="D64:E64"/>
    <mergeCell ref="F64:F65"/>
    <mergeCell ref="G64:H64"/>
    <mergeCell ref="I69:J69"/>
    <mergeCell ref="I74:J74"/>
    <mergeCell ref="A74:A75"/>
    <mergeCell ref="B74:C74"/>
    <mergeCell ref="D74:E74"/>
    <mergeCell ref="F74:F75"/>
    <mergeCell ref="G74:H74"/>
    <mergeCell ref="A69:A70"/>
    <mergeCell ref="B69:C69"/>
    <mergeCell ref="D69:E69"/>
    <mergeCell ref="F69:F70"/>
    <mergeCell ref="G69:H69"/>
  </mergeCells>
  <printOptions horizontalCentered="1" verticalCentered="1"/>
  <pageMargins left="0.70866141732283472" right="0.70866141732283472" top="0.35433070866141736" bottom="0.74803149606299213" header="0.31496062992125984" footer="0.31496062992125984"/>
  <pageSetup scale="56" orientation="portrait" r:id="rId1"/>
  <colBreaks count="1" manualBreakCount="1">
    <brk id="10"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5:P1012"/>
  <sheetViews>
    <sheetView showGridLines="0" zoomScaleNormal="100" zoomScaleSheetLayoutView="100" workbookViewId="0">
      <selection activeCell="A12" sqref="A12:F12"/>
    </sheetView>
  </sheetViews>
  <sheetFormatPr baseColWidth="10" defaultColWidth="16.83203125" defaultRowHeight="15" customHeight="1"/>
  <cols>
    <col min="1" max="1" width="14.1640625" style="108" customWidth="1"/>
    <col min="2" max="2" width="9.5" style="108" customWidth="1"/>
    <col min="3" max="3" width="9.6640625" style="108" customWidth="1"/>
    <col min="4" max="4" width="13.5" style="108" customWidth="1"/>
    <col min="5" max="5" width="16.5" style="108" customWidth="1"/>
    <col min="6" max="6" width="64.6640625" style="108" customWidth="1"/>
    <col min="7" max="11" width="11.6640625" style="108" customWidth="1"/>
    <col min="12" max="12" width="34.6640625" style="108" customWidth="1"/>
    <col min="13" max="26" width="11.6640625" style="108" customWidth="1"/>
    <col min="27" max="16384" width="16.83203125" style="108"/>
  </cols>
  <sheetData>
    <row r="5" spans="1:9" ht="26.25">
      <c r="A5" s="573" t="s">
        <v>24</v>
      </c>
      <c r="B5" s="574"/>
      <c r="C5" s="574"/>
      <c r="D5" s="574"/>
      <c r="E5" s="574"/>
      <c r="F5" s="574"/>
    </row>
    <row r="6" spans="1:9" ht="15.75">
      <c r="A6" s="582" t="s">
        <v>25</v>
      </c>
      <c r="B6" s="582"/>
      <c r="C6" s="582"/>
      <c r="D6" s="582"/>
      <c r="E6" s="582"/>
      <c r="F6" s="582"/>
    </row>
    <row r="7" spans="1:9">
      <c r="A7" s="586" t="s">
        <v>57</v>
      </c>
      <c r="B7" s="586"/>
      <c r="C7" s="586"/>
      <c r="D7" s="586"/>
      <c r="E7" s="586"/>
      <c r="F7" s="586"/>
    </row>
    <row r="8" spans="1:9">
      <c r="A8" s="586" t="s">
        <v>61</v>
      </c>
      <c r="B8" s="586"/>
      <c r="C8" s="586"/>
      <c r="D8" s="586"/>
      <c r="E8" s="586"/>
      <c r="F8" s="586"/>
    </row>
    <row r="9" spans="1:9">
      <c r="A9" s="592" t="s">
        <v>249</v>
      </c>
      <c r="B9" s="592"/>
      <c r="C9" s="592"/>
      <c r="D9" s="592"/>
      <c r="E9" s="592"/>
      <c r="F9" s="592"/>
    </row>
    <row r="10" spans="1:9" ht="18.600000000000001" customHeight="1">
      <c r="A10" s="575" t="s">
        <v>959</v>
      </c>
      <c r="B10" s="575"/>
      <c r="C10" s="575"/>
      <c r="D10" s="575"/>
      <c r="E10" s="575"/>
      <c r="F10" s="575"/>
    </row>
    <row r="11" spans="1:9" ht="19.899999999999999" customHeight="1">
      <c r="A11" s="576"/>
      <c r="B11" s="576"/>
      <c r="C11" s="576"/>
      <c r="D11" s="576"/>
      <c r="E11" s="576"/>
      <c r="F11" s="576"/>
    </row>
    <row r="12" spans="1:9" ht="195.75" customHeight="1">
      <c r="A12" s="577" t="s">
        <v>1079</v>
      </c>
      <c r="B12" s="578"/>
      <c r="C12" s="578"/>
      <c r="D12" s="578"/>
      <c r="E12" s="578"/>
      <c r="F12" s="578"/>
    </row>
    <row r="13" spans="1:9">
      <c r="A13" s="121"/>
      <c r="B13" s="122"/>
      <c r="C13" s="122"/>
      <c r="D13" s="122"/>
      <c r="E13" s="122"/>
      <c r="F13" s="122"/>
    </row>
    <row r="14" spans="1:9">
      <c r="A14" s="121"/>
      <c r="B14" s="122"/>
      <c r="C14" s="122"/>
      <c r="D14" s="122"/>
      <c r="E14" s="122"/>
      <c r="F14" s="122"/>
      <c r="I14" s="357"/>
    </row>
    <row r="15" spans="1:9" ht="14.25" customHeight="1">
      <c r="A15" s="579" t="s">
        <v>221</v>
      </c>
      <c r="B15" s="580"/>
      <c r="C15" s="580"/>
      <c r="D15" s="580"/>
      <c r="E15" s="580"/>
      <c r="F15" s="581"/>
    </row>
    <row r="16" spans="1:9" ht="14.25" customHeight="1">
      <c r="A16" s="579" t="s">
        <v>959</v>
      </c>
      <c r="B16" s="581"/>
      <c r="C16" s="581"/>
      <c r="D16" s="581"/>
      <c r="E16" s="581"/>
      <c r="F16" s="581"/>
    </row>
    <row r="17" spans="1:10" ht="14.25" customHeight="1">
      <c r="A17" s="579" t="s">
        <v>222</v>
      </c>
      <c r="B17" s="591"/>
      <c r="C17" s="591"/>
      <c r="D17" s="591"/>
      <c r="E17" s="591"/>
      <c r="F17" s="591"/>
    </row>
    <row r="18" spans="1:10" ht="14.25" customHeight="1" thickBot="1">
      <c r="A18" s="125"/>
      <c r="B18" s="126"/>
      <c r="C18" s="126"/>
      <c r="D18" s="126"/>
      <c r="E18" s="126"/>
      <c r="F18" s="126"/>
    </row>
    <row r="19" spans="1:10" s="124" customFormat="1" ht="24.75" customHeight="1" thickBot="1">
      <c r="A19" s="585" t="s">
        <v>223</v>
      </c>
      <c r="B19" s="585"/>
      <c r="C19" s="585"/>
      <c r="D19" s="585"/>
      <c r="E19" s="585"/>
      <c r="F19" s="159" t="s">
        <v>224</v>
      </c>
    </row>
    <row r="20" spans="1:10" s="124" customFormat="1" ht="24.75" customHeight="1" thickBot="1">
      <c r="A20" s="584">
        <v>101</v>
      </c>
      <c r="B20" s="584"/>
      <c r="C20" s="584"/>
      <c r="D20" s="584"/>
      <c r="E20" s="584"/>
      <c r="F20" s="123">
        <v>1592</v>
      </c>
      <c r="J20" s="376"/>
    </row>
    <row r="21" spans="1:10" ht="15" customHeight="1">
      <c r="A21" s="589" t="s">
        <v>225</v>
      </c>
      <c r="B21" s="581"/>
      <c r="C21" s="581"/>
      <c r="D21" s="581"/>
      <c r="E21" s="581"/>
      <c r="F21" s="581"/>
    </row>
    <row r="22" spans="1:10" ht="14.25" customHeight="1"/>
    <row r="23" spans="1:10" ht="14.25" customHeight="1"/>
    <row r="24" spans="1:10" ht="14.25" customHeight="1"/>
    <row r="25" spans="1:10" ht="14.25" customHeight="1"/>
    <row r="26" spans="1:10" ht="14.25" customHeight="1">
      <c r="I26" s="109" t="s">
        <v>223</v>
      </c>
      <c r="J26" s="110">
        <f>A20</f>
        <v>101</v>
      </c>
    </row>
    <row r="27" spans="1:10" ht="14.25" customHeight="1">
      <c r="C27" s="113"/>
      <c r="I27" s="111" t="s">
        <v>224</v>
      </c>
      <c r="J27" s="112">
        <f>F20</f>
        <v>1592</v>
      </c>
    </row>
    <row r="28" spans="1:10" ht="14.25" customHeight="1">
      <c r="C28" s="113"/>
      <c r="I28" s="275"/>
      <c r="J28" s="275"/>
    </row>
    <row r="29" spans="1:10" ht="14.25" customHeight="1">
      <c r="I29" s="252"/>
      <c r="J29" s="252"/>
    </row>
    <row r="30" spans="1:10" ht="14.25" customHeight="1"/>
    <row r="31" spans="1:10" ht="42" customHeight="1">
      <c r="I31" s="252"/>
      <c r="J31" s="252"/>
    </row>
    <row r="32" spans="1:10" ht="14.25" customHeight="1"/>
    <row r="33" spans="1:16" ht="14.25" customHeight="1"/>
    <row r="34" spans="1:16" ht="14.25" customHeight="1"/>
    <row r="35" spans="1:16" ht="14.25" customHeight="1"/>
    <row r="36" spans="1:16" ht="14.25" customHeight="1"/>
    <row r="37" spans="1:16" ht="14.25" customHeight="1"/>
    <row r="38" spans="1:16" ht="14.25" customHeight="1"/>
    <row r="39" spans="1:16" ht="14.25" customHeight="1">
      <c r="A39" s="590"/>
      <c r="B39" s="590"/>
      <c r="C39" s="580"/>
      <c r="D39" s="580"/>
      <c r="E39" s="580"/>
      <c r="F39" s="580"/>
    </row>
    <row r="40" spans="1:16" ht="14.25" customHeight="1">
      <c r="A40" s="580"/>
      <c r="B40" s="114"/>
      <c r="C40" s="114"/>
      <c r="D40" s="114"/>
      <c r="E40" s="114"/>
      <c r="F40" s="114"/>
    </row>
    <row r="41" spans="1:16" ht="14.25" customHeight="1">
      <c r="A41" s="580"/>
    </row>
    <row r="42" spans="1:16" ht="14.25" customHeight="1">
      <c r="C42" s="115"/>
      <c r="D42" s="116"/>
      <c r="F42" s="115"/>
    </row>
    <row r="43" spans="1:16" ht="14.25" customHeight="1">
      <c r="L43" s="587"/>
      <c r="M43" s="581"/>
      <c r="N43" s="587"/>
      <c r="O43" s="581"/>
      <c r="P43" s="581"/>
    </row>
    <row r="44" spans="1:16" ht="14.25" customHeight="1">
      <c r="L44" s="117"/>
      <c r="M44" s="118"/>
      <c r="N44" s="117"/>
      <c r="O44" s="588"/>
      <c r="P44" s="580"/>
    </row>
    <row r="45" spans="1:16" ht="14.25" customHeight="1">
      <c r="L45" s="117"/>
      <c r="M45" s="118"/>
      <c r="N45" s="117"/>
      <c r="O45" s="119"/>
      <c r="P45" s="117"/>
    </row>
    <row r="46" spans="1:16" ht="14.25" customHeight="1">
      <c r="L46" s="120"/>
      <c r="M46" s="120"/>
      <c r="N46" s="120"/>
      <c r="O46" s="120"/>
      <c r="P46" s="120"/>
    </row>
    <row r="47" spans="1:16" ht="14.25" customHeight="1">
      <c r="L47" s="583"/>
      <c r="M47" s="580"/>
      <c r="N47" s="580"/>
      <c r="O47" s="580"/>
      <c r="P47" s="580"/>
    </row>
    <row r="48" spans="1:16"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mergeCells count="20">
    <mergeCell ref="L47:P47"/>
    <mergeCell ref="A20:E20"/>
    <mergeCell ref="A19:E19"/>
    <mergeCell ref="A8:F8"/>
    <mergeCell ref="A7:F7"/>
    <mergeCell ref="N43:P43"/>
    <mergeCell ref="O44:P44"/>
    <mergeCell ref="A21:F21"/>
    <mergeCell ref="A39:A41"/>
    <mergeCell ref="B39:F39"/>
    <mergeCell ref="L43:M43"/>
    <mergeCell ref="A16:F16"/>
    <mergeCell ref="A17:F17"/>
    <mergeCell ref="A9:F9"/>
    <mergeCell ref="A5:F5"/>
    <mergeCell ref="A10:F10"/>
    <mergeCell ref="A11:F11"/>
    <mergeCell ref="A12:F12"/>
    <mergeCell ref="A15:F15"/>
    <mergeCell ref="A6:F6"/>
  </mergeCells>
  <pageMargins left="0.7" right="0.7" top="0.75" bottom="0.75" header="0" footer="0"/>
  <pageSetup scale="79" fitToHeight="0" orientation="portrait" r:id="rId1"/>
  <rowBreaks count="1" manualBreakCount="1">
    <brk id="45"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B050"/>
  </sheetPr>
  <dimension ref="A4:AD66"/>
  <sheetViews>
    <sheetView showGridLines="0" zoomScale="85" zoomScaleNormal="85" zoomScaleSheetLayoutView="90" workbookViewId="0">
      <selection activeCell="O22" sqref="O22"/>
    </sheetView>
  </sheetViews>
  <sheetFormatPr baseColWidth="10" defaultRowHeight="15"/>
  <cols>
    <col min="1" max="1" width="17.5" style="15" customWidth="1"/>
    <col min="2" max="3" width="6.1640625" style="15" customWidth="1"/>
    <col min="4" max="5" width="7.5" style="15" customWidth="1"/>
    <col min="6" max="6" width="8" style="15" customWidth="1"/>
    <col min="7" max="7" width="9.33203125" style="15" customWidth="1"/>
    <col min="8" max="9" width="6.6640625" style="15" customWidth="1"/>
    <col min="10" max="10" width="6.1640625" style="15" customWidth="1"/>
    <col min="11" max="11" width="7.83203125" style="15" customWidth="1"/>
    <col min="12" max="13" width="6.1640625" style="15" customWidth="1"/>
    <col min="14" max="14" width="7" style="15" customWidth="1"/>
    <col min="15" max="15" width="15" style="15" customWidth="1"/>
    <col min="16" max="16" width="17.6640625" style="15" customWidth="1"/>
    <col min="17" max="17" width="10.1640625" style="15" customWidth="1"/>
    <col min="18" max="18" width="13.1640625" style="15" customWidth="1"/>
    <col min="19" max="19" width="5.83203125" style="15" customWidth="1"/>
    <col min="20" max="20" width="15.1640625" style="15" customWidth="1"/>
    <col min="21" max="23" width="13.33203125" style="15" customWidth="1"/>
    <col min="24" max="24" width="16.33203125" style="15" customWidth="1"/>
    <col min="25" max="27" width="13.33203125" style="15" customWidth="1"/>
    <col min="28" max="28" width="20" style="15" customWidth="1"/>
    <col min="29" max="29" width="20.83203125" style="15" customWidth="1"/>
    <col min="30" max="30" width="18.6640625" style="15" customWidth="1"/>
    <col min="31" max="256" width="12" style="15"/>
    <col min="257" max="257" width="17.5" style="15" customWidth="1"/>
    <col min="258" max="258" width="7.1640625" style="15" customWidth="1"/>
    <col min="259" max="259" width="7.5" style="15" customWidth="1"/>
    <col min="260" max="260" width="5.83203125" style="15" customWidth="1"/>
    <col min="261" max="261" width="5" style="15" customWidth="1"/>
    <col min="262" max="262" width="7.1640625" style="15" customWidth="1"/>
    <col min="263" max="263" width="6.6640625" style="15" customWidth="1"/>
    <col min="264" max="264" width="7.1640625" style="15" customWidth="1"/>
    <col min="265" max="265" width="6.5" style="15" customWidth="1"/>
    <col min="266" max="266" width="6.1640625" style="15" customWidth="1"/>
    <col min="267" max="268" width="7.83203125" style="15" customWidth="1"/>
    <col min="269" max="269" width="8.83203125" style="15" customWidth="1"/>
    <col min="270" max="270" width="8" style="15" customWidth="1"/>
    <col min="271" max="271" width="16" style="15" customWidth="1"/>
    <col min="272" max="272" width="25.33203125" style="15" customWidth="1"/>
    <col min="273" max="273" width="15.5" style="15" customWidth="1"/>
    <col min="274" max="274" width="21.6640625" style="15" customWidth="1"/>
    <col min="275" max="275" width="5.83203125" style="15" customWidth="1"/>
    <col min="276" max="276" width="15.1640625" style="15" customWidth="1"/>
    <col min="277" max="279" width="13.33203125" style="15" customWidth="1"/>
    <col min="280" max="280" width="16.33203125" style="15" customWidth="1"/>
    <col min="281" max="283" width="13.33203125" style="15" customWidth="1"/>
    <col min="284" max="284" width="20" style="15" customWidth="1"/>
    <col min="285" max="285" width="20.83203125" style="15" customWidth="1"/>
    <col min="286" max="286" width="18.6640625" style="15" customWidth="1"/>
    <col min="287" max="512" width="12" style="15"/>
    <col min="513" max="513" width="17.5" style="15" customWidth="1"/>
    <col min="514" max="514" width="7.1640625" style="15" customWidth="1"/>
    <col min="515" max="515" width="7.5" style="15" customWidth="1"/>
    <col min="516" max="516" width="5.83203125" style="15" customWidth="1"/>
    <col min="517" max="517" width="5" style="15" customWidth="1"/>
    <col min="518" max="518" width="7.1640625" style="15" customWidth="1"/>
    <col min="519" max="519" width="6.6640625" style="15" customWidth="1"/>
    <col min="520" max="520" width="7.1640625" style="15" customWidth="1"/>
    <col min="521" max="521" width="6.5" style="15" customWidth="1"/>
    <col min="522" max="522" width="6.1640625" style="15" customWidth="1"/>
    <col min="523" max="524" width="7.83203125" style="15" customWidth="1"/>
    <col min="525" max="525" width="8.83203125" style="15" customWidth="1"/>
    <col min="526" max="526" width="8" style="15" customWidth="1"/>
    <col min="527" max="527" width="16" style="15" customWidth="1"/>
    <col min="528" max="528" width="25.33203125" style="15" customWidth="1"/>
    <col min="529" max="529" width="15.5" style="15" customWidth="1"/>
    <col min="530" max="530" width="21.6640625" style="15" customWidth="1"/>
    <col min="531" max="531" width="5.83203125" style="15" customWidth="1"/>
    <col min="532" max="532" width="15.1640625" style="15" customWidth="1"/>
    <col min="533" max="535" width="13.33203125" style="15" customWidth="1"/>
    <col min="536" max="536" width="16.33203125" style="15" customWidth="1"/>
    <col min="537" max="539" width="13.33203125" style="15" customWidth="1"/>
    <col min="540" max="540" width="20" style="15" customWidth="1"/>
    <col min="541" max="541" width="20.83203125" style="15" customWidth="1"/>
    <col min="542" max="542" width="18.6640625" style="15" customWidth="1"/>
    <col min="543" max="768" width="12" style="15"/>
    <col min="769" max="769" width="17.5" style="15" customWidth="1"/>
    <col min="770" max="770" width="7.1640625" style="15" customWidth="1"/>
    <col min="771" max="771" width="7.5" style="15" customWidth="1"/>
    <col min="772" max="772" width="5.83203125" style="15" customWidth="1"/>
    <col min="773" max="773" width="5" style="15" customWidth="1"/>
    <col min="774" max="774" width="7.1640625" style="15" customWidth="1"/>
    <col min="775" max="775" width="6.6640625" style="15" customWidth="1"/>
    <col min="776" max="776" width="7.1640625" style="15" customWidth="1"/>
    <col min="777" max="777" width="6.5" style="15" customWidth="1"/>
    <col min="778" max="778" width="6.1640625" style="15" customWidth="1"/>
    <col min="779" max="780" width="7.83203125" style="15" customWidth="1"/>
    <col min="781" max="781" width="8.83203125" style="15" customWidth="1"/>
    <col min="782" max="782" width="8" style="15" customWidth="1"/>
    <col min="783" max="783" width="16" style="15" customWidth="1"/>
    <col min="784" max="784" width="25.33203125" style="15" customWidth="1"/>
    <col min="785" max="785" width="15.5" style="15" customWidth="1"/>
    <col min="786" max="786" width="21.6640625" style="15" customWidth="1"/>
    <col min="787" max="787" width="5.83203125" style="15" customWidth="1"/>
    <col min="788" max="788" width="15.1640625" style="15" customWidth="1"/>
    <col min="789" max="791" width="13.33203125" style="15" customWidth="1"/>
    <col min="792" max="792" width="16.33203125" style="15" customWidth="1"/>
    <col min="793" max="795" width="13.33203125" style="15" customWidth="1"/>
    <col min="796" max="796" width="20" style="15" customWidth="1"/>
    <col min="797" max="797" width="20.83203125" style="15" customWidth="1"/>
    <col min="798" max="798" width="18.6640625" style="15" customWidth="1"/>
    <col min="799" max="1024" width="12" style="15"/>
    <col min="1025" max="1025" width="17.5" style="15" customWidth="1"/>
    <col min="1026" max="1026" width="7.1640625" style="15" customWidth="1"/>
    <col min="1027" max="1027" width="7.5" style="15" customWidth="1"/>
    <col min="1028" max="1028" width="5.83203125" style="15" customWidth="1"/>
    <col min="1029" max="1029" width="5" style="15" customWidth="1"/>
    <col min="1030" max="1030" width="7.1640625" style="15" customWidth="1"/>
    <col min="1031" max="1031" width="6.6640625" style="15" customWidth="1"/>
    <col min="1032" max="1032" width="7.1640625" style="15" customWidth="1"/>
    <col min="1033" max="1033" width="6.5" style="15" customWidth="1"/>
    <col min="1034" max="1034" width="6.1640625" style="15" customWidth="1"/>
    <col min="1035" max="1036" width="7.83203125" style="15" customWidth="1"/>
    <col min="1037" max="1037" width="8.83203125" style="15" customWidth="1"/>
    <col min="1038" max="1038" width="8" style="15" customWidth="1"/>
    <col min="1039" max="1039" width="16" style="15" customWidth="1"/>
    <col min="1040" max="1040" width="25.33203125" style="15" customWidth="1"/>
    <col min="1041" max="1041" width="15.5" style="15" customWidth="1"/>
    <col min="1042" max="1042" width="21.6640625" style="15" customWidth="1"/>
    <col min="1043" max="1043" width="5.83203125" style="15" customWidth="1"/>
    <col min="1044" max="1044" width="15.1640625" style="15" customWidth="1"/>
    <col min="1045" max="1047" width="13.33203125" style="15" customWidth="1"/>
    <col min="1048" max="1048" width="16.33203125" style="15" customWidth="1"/>
    <col min="1049" max="1051" width="13.33203125" style="15" customWidth="1"/>
    <col min="1052" max="1052" width="20" style="15" customWidth="1"/>
    <col min="1053" max="1053" width="20.83203125" style="15" customWidth="1"/>
    <col min="1054" max="1054" width="18.6640625" style="15" customWidth="1"/>
    <col min="1055" max="1280" width="12" style="15"/>
    <col min="1281" max="1281" width="17.5" style="15" customWidth="1"/>
    <col min="1282" max="1282" width="7.1640625" style="15" customWidth="1"/>
    <col min="1283" max="1283" width="7.5" style="15" customWidth="1"/>
    <col min="1284" max="1284" width="5.83203125" style="15" customWidth="1"/>
    <col min="1285" max="1285" width="5" style="15" customWidth="1"/>
    <col min="1286" max="1286" width="7.1640625" style="15" customWidth="1"/>
    <col min="1287" max="1287" width="6.6640625" style="15" customWidth="1"/>
    <col min="1288" max="1288" width="7.1640625" style="15" customWidth="1"/>
    <col min="1289" max="1289" width="6.5" style="15" customWidth="1"/>
    <col min="1290" max="1290" width="6.1640625" style="15" customWidth="1"/>
    <col min="1291" max="1292" width="7.83203125" style="15" customWidth="1"/>
    <col min="1293" max="1293" width="8.83203125" style="15" customWidth="1"/>
    <col min="1294" max="1294" width="8" style="15" customWidth="1"/>
    <col min="1295" max="1295" width="16" style="15" customWidth="1"/>
    <col min="1296" max="1296" width="25.33203125" style="15" customWidth="1"/>
    <col min="1297" max="1297" width="15.5" style="15" customWidth="1"/>
    <col min="1298" max="1298" width="21.6640625" style="15" customWidth="1"/>
    <col min="1299" max="1299" width="5.83203125" style="15" customWidth="1"/>
    <col min="1300" max="1300" width="15.1640625" style="15" customWidth="1"/>
    <col min="1301" max="1303" width="13.33203125" style="15" customWidth="1"/>
    <col min="1304" max="1304" width="16.33203125" style="15" customWidth="1"/>
    <col min="1305" max="1307" width="13.33203125" style="15" customWidth="1"/>
    <col min="1308" max="1308" width="20" style="15" customWidth="1"/>
    <col min="1309" max="1309" width="20.83203125" style="15" customWidth="1"/>
    <col min="1310" max="1310" width="18.6640625" style="15" customWidth="1"/>
    <col min="1311" max="1536" width="12" style="15"/>
    <col min="1537" max="1537" width="17.5" style="15" customWidth="1"/>
    <col min="1538" max="1538" width="7.1640625" style="15" customWidth="1"/>
    <col min="1539" max="1539" width="7.5" style="15" customWidth="1"/>
    <col min="1540" max="1540" width="5.83203125" style="15" customWidth="1"/>
    <col min="1541" max="1541" width="5" style="15" customWidth="1"/>
    <col min="1542" max="1542" width="7.1640625" style="15" customWidth="1"/>
    <col min="1543" max="1543" width="6.6640625" style="15" customWidth="1"/>
    <col min="1544" max="1544" width="7.1640625" style="15" customWidth="1"/>
    <col min="1545" max="1545" width="6.5" style="15" customWidth="1"/>
    <col min="1546" max="1546" width="6.1640625" style="15" customWidth="1"/>
    <col min="1547" max="1548" width="7.83203125" style="15" customWidth="1"/>
    <col min="1549" max="1549" width="8.83203125" style="15" customWidth="1"/>
    <col min="1550" max="1550" width="8" style="15" customWidth="1"/>
    <col min="1551" max="1551" width="16" style="15" customWidth="1"/>
    <col min="1552" max="1552" width="25.33203125" style="15" customWidth="1"/>
    <col min="1553" max="1553" width="15.5" style="15" customWidth="1"/>
    <col min="1554" max="1554" width="21.6640625" style="15" customWidth="1"/>
    <col min="1555" max="1555" width="5.83203125" style="15" customWidth="1"/>
    <col min="1556" max="1556" width="15.1640625" style="15" customWidth="1"/>
    <col min="1557" max="1559" width="13.33203125" style="15" customWidth="1"/>
    <col min="1560" max="1560" width="16.33203125" style="15" customWidth="1"/>
    <col min="1561" max="1563" width="13.33203125" style="15" customWidth="1"/>
    <col min="1564" max="1564" width="20" style="15" customWidth="1"/>
    <col min="1565" max="1565" width="20.83203125" style="15" customWidth="1"/>
    <col min="1566" max="1566" width="18.6640625" style="15" customWidth="1"/>
    <col min="1567" max="1792" width="12" style="15"/>
    <col min="1793" max="1793" width="17.5" style="15" customWidth="1"/>
    <col min="1794" max="1794" width="7.1640625" style="15" customWidth="1"/>
    <col min="1795" max="1795" width="7.5" style="15" customWidth="1"/>
    <col min="1796" max="1796" width="5.83203125" style="15" customWidth="1"/>
    <col min="1797" max="1797" width="5" style="15" customWidth="1"/>
    <col min="1798" max="1798" width="7.1640625" style="15" customWidth="1"/>
    <col min="1799" max="1799" width="6.6640625" style="15" customWidth="1"/>
    <col min="1800" max="1800" width="7.1640625" style="15" customWidth="1"/>
    <col min="1801" max="1801" width="6.5" style="15" customWidth="1"/>
    <col min="1802" max="1802" width="6.1640625" style="15" customWidth="1"/>
    <col min="1803" max="1804" width="7.83203125" style="15" customWidth="1"/>
    <col min="1805" max="1805" width="8.83203125" style="15" customWidth="1"/>
    <col min="1806" max="1806" width="8" style="15" customWidth="1"/>
    <col min="1807" max="1807" width="16" style="15" customWidth="1"/>
    <col min="1808" max="1808" width="25.33203125" style="15" customWidth="1"/>
    <col min="1809" max="1809" width="15.5" style="15" customWidth="1"/>
    <col min="1810" max="1810" width="21.6640625" style="15" customWidth="1"/>
    <col min="1811" max="1811" width="5.83203125" style="15" customWidth="1"/>
    <col min="1812" max="1812" width="15.1640625" style="15" customWidth="1"/>
    <col min="1813" max="1815" width="13.33203125" style="15" customWidth="1"/>
    <col min="1816" max="1816" width="16.33203125" style="15" customWidth="1"/>
    <col min="1817" max="1819" width="13.33203125" style="15" customWidth="1"/>
    <col min="1820" max="1820" width="20" style="15" customWidth="1"/>
    <col min="1821" max="1821" width="20.83203125" style="15" customWidth="1"/>
    <col min="1822" max="1822" width="18.6640625" style="15" customWidth="1"/>
    <col min="1823" max="2048" width="12" style="15"/>
    <col min="2049" max="2049" width="17.5" style="15" customWidth="1"/>
    <col min="2050" max="2050" width="7.1640625" style="15" customWidth="1"/>
    <col min="2051" max="2051" width="7.5" style="15" customWidth="1"/>
    <col min="2052" max="2052" width="5.83203125" style="15" customWidth="1"/>
    <col min="2053" max="2053" width="5" style="15" customWidth="1"/>
    <col min="2054" max="2054" width="7.1640625" style="15" customWidth="1"/>
    <col min="2055" max="2055" width="6.6640625" style="15" customWidth="1"/>
    <col min="2056" max="2056" width="7.1640625" style="15" customWidth="1"/>
    <col min="2057" max="2057" width="6.5" style="15" customWidth="1"/>
    <col min="2058" max="2058" width="6.1640625" style="15" customWidth="1"/>
    <col min="2059" max="2060" width="7.83203125" style="15" customWidth="1"/>
    <col min="2061" max="2061" width="8.83203125" style="15" customWidth="1"/>
    <col min="2062" max="2062" width="8" style="15" customWidth="1"/>
    <col min="2063" max="2063" width="16" style="15" customWidth="1"/>
    <col min="2064" max="2064" width="25.33203125" style="15" customWidth="1"/>
    <col min="2065" max="2065" width="15.5" style="15" customWidth="1"/>
    <col min="2066" max="2066" width="21.6640625" style="15" customWidth="1"/>
    <col min="2067" max="2067" width="5.83203125" style="15" customWidth="1"/>
    <col min="2068" max="2068" width="15.1640625" style="15" customWidth="1"/>
    <col min="2069" max="2071" width="13.33203125" style="15" customWidth="1"/>
    <col min="2072" max="2072" width="16.33203125" style="15" customWidth="1"/>
    <col min="2073" max="2075" width="13.33203125" style="15" customWidth="1"/>
    <col min="2076" max="2076" width="20" style="15" customWidth="1"/>
    <col min="2077" max="2077" width="20.83203125" style="15" customWidth="1"/>
    <col min="2078" max="2078" width="18.6640625" style="15" customWidth="1"/>
    <col min="2079" max="2304" width="12" style="15"/>
    <col min="2305" max="2305" width="17.5" style="15" customWidth="1"/>
    <col min="2306" max="2306" width="7.1640625" style="15" customWidth="1"/>
    <col min="2307" max="2307" width="7.5" style="15" customWidth="1"/>
    <col min="2308" max="2308" width="5.83203125" style="15" customWidth="1"/>
    <col min="2309" max="2309" width="5" style="15" customWidth="1"/>
    <col min="2310" max="2310" width="7.1640625" style="15" customWidth="1"/>
    <col min="2311" max="2311" width="6.6640625" style="15" customWidth="1"/>
    <col min="2312" max="2312" width="7.1640625" style="15" customWidth="1"/>
    <col min="2313" max="2313" width="6.5" style="15" customWidth="1"/>
    <col min="2314" max="2314" width="6.1640625" style="15" customWidth="1"/>
    <col min="2315" max="2316" width="7.83203125" style="15" customWidth="1"/>
    <col min="2317" max="2317" width="8.83203125" style="15" customWidth="1"/>
    <col min="2318" max="2318" width="8" style="15" customWidth="1"/>
    <col min="2319" max="2319" width="16" style="15" customWidth="1"/>
    <col min="2320" max="2320" width="25.33203125" style="15" customWidth="1"/>
    <col min="2321" max="2321" width="15.5" style="15" customWidth="1"/>
    <col min="2322" max="2322" width="21.6640625" style="15" customWidth="1"/>
    <col min="2323" max="2323" width="5.83203125" style="15" customWidth="1"/>
    <col min="2324" max="2324" width="15.1640625" style="15" customWidth="1"/>
    <col min="2325" max="2327" width="13.33203125" style="15" customWidth="1"/>
    <col min="2328" max="2328" width="16.33203125" style="15" customWidth="1"/>
    <col min="2329" max="2331" width="13.33203125" style="15" customWidth="1"/>
    <col min="2332" max="2332" width="20" style="15" customWidth="1"/>
    <col min="2333" max="2333" width="20.83203125" style="15" customWidth="1"/>
    <col min="2334" max="2334" width="18.6640625" style="15" customWidth="1"/>
    <col min="2335" max="2560" width="12" style="15"/>
    <col min="2561" max="2561" width="17.5" style="15" customWidth="1"/>
    <col min="2562" max="2562" width="7.1640625" style="15" customWidth="1"/>
    <col min="2563" max="2563" width="7.5" style="15" customWidth="1"/>
    <col min="2564" max="2564" width="5.83203125" style="15" customWidth="1"/>
    <col min="2565" max="2565" width="5" style="15" customWidth="1"/>
    <col min="2566" max="2566" width="7.1640625" style="15" customWidth="1"/>
    <col min="2567" max="2567" width="6.6640625" style="15" customWidth="1"/>
    <col min="2568" max="2568" width="7.1640625" style="15" customWidth="1"/>
    <col min="2569" max="2569" width="6.5" style="15" customWidth="1"/>
    <col min="2570" max="2570" width="6.1640625" style="15" customWidth="1"/>
    <col min="2571" max="2572" width="7.83203125" style="15" customWidth="1"/>
    <col min="2573" max="2573" width="8.83203125" style="15" customWidth="1"/>
    <col min="2574" max="2574" width="8" style="15" customWidth="1"/>
    <col min="2575" max="2575" width="16" style="15" customWidth="1"/>
    <col min="2576" max="2576" width="25.33203125" style="15" customWidth="1"/>
    <col min="2577" max="2577" width="15.5" style="15" customWidth="1"/>
    <col min="2578" max="2578" width="21.6640625" style="15" customWidth="1"/>
    <col min="2579" max="2579" width="5.83203125" style="15" customWidth="1"/>
    <col min="2580" max="2580" width="15.1640625" style="15" customWidth="1"/>
    <col min="2581" max="2583" width="13.33203125" style="15" customWidth="1"/>
    <col min="2584" max="2584" width="16.33203125" style="15" customWidth="1"/>
    <col min="2585" max="2587" width="13.33203125" style="15" customWidth="1"/>
    <col min="2588" max="2588" width="20" style="15" customWidth="1"/>
    <col min="2589" max="2589" width="20.83203125" style="15" customWidth="1"/>
    <col min="2590" max="2590" width="18.6640625" style="15" customWidth="1"/>
    <col min="2591" max="2816" width="12" style="15"/>
    <col min="2817" max="2817" width="17.5" style="15" customWidth="1"/>
    <col min="2818" max="2818" width="7.1640625" style="15" customWidth="1"/>
    <col min="2819" max="2819" width="7.5" style="15" customWidth="1"/>
    <col min="2820" max="2820" width="5.83203125" style="15" customWidth="1"/>
    <col min="2821" max="2821" width="5" style="15" customWidth="1"/>
    <col min="2822" max="2822" width="7.1640625" style="15" customWidth="1"/>
    <col min="2823" max="2823" width="6.6640625" style="15" customWidth="1"/>
    <col min="2824" max="2824" width="7.1640625" style="15" customWidth="1"/>
    <col min="2825" max="2825" width="6.5" style="15" customWidth="1"/>
    <col min="2826" max="2826" width="6.1640625" style="15" customWidth="1"/>
    <col min="2827" max="2828" width="7.83203125" style="15" customWidth="1"/>
    <col min="2829" max="2829" width="8.83203125" style="15" customWidth="1"/>
    <col min="2830" max="2830" width="8" style="15" customWidth="1"/>
    <col min="2831" max="2831" width="16" style="15" customWidth="1"/>
    <col min="2832" max="2832" width="25.33203125" style="15" customWidth="1"/>
    <col min="2833" max="2833" width="15.5" style="15" customWidth="1"/>
    <col min="2834" max="2834" width="21.6640625" style="15" customWidth="1"/>
    <col min="2835" max="2835" width="5.83203125" style="15" customWidth="1"/>
    <col min="2836" max="2836" width="15.1640625" style="15" customWidth="1"/>
    <col min="2837" max="2839" width="13.33203125" style="15" customWidth="1"/>
    <col min="2840" max="2840" width="16.33203125" style="15" customWidth="1"/>
    <col min="2841" max="2843" width="13.33203125" style="15" customWidth="1"/>
    <col min="2844" max="2844" width="20" style="15" customWidth="1"/>
    <col min="2845" max="2845" width="20.83203125" style="15" customWidth="1"/>
    <col min="2846" max="2846" width="18.6640625" style="15" customWidth="1"/>
    <col min="2847" max="3072" width="12" style="15"/>
    <col min="3073" max="3073" width="17.5" style="15" customWidth="1"/>
    <col min="3074" max="3074" width="7.1640625" style="15" customWidth="1"/>
    <col min="3075" max="3075" width="7.5" style="15" customWidth="1"/>
    <col min="3076" max="3076" width="5.83203125" style="15" customWidth="1"/>
    <col min="3077" max="3077" width="5" style="15" customWidth="1"/>
    <col min="3078" max="3078" width="7.1640625" style="15" customWidth="1"/>
    <col min="3079" max="3079" width="6.6640625" style="15" customWidth="1"/>
    <col min="3080" max="3080" width="7.1640625" style="15" customWidth="1"/>
    <col min="3081" max="3081" width="6.5" style="15" customWidth="1"/>
    <col min="3082" max="3082" width="6.1640625" style="15" customWidth="1"/>
    <col min="3083" max="3084" width="7.83203125" style="15" customWidth="1"/>
    <col min="3085" max="3085" width="8.83203125" style="15" customWidth="1"/>
    <col min="3086" max="3086" width="8" style="15" customWidth="1"/>
    <col min="3087" max="3087" width="16" style="15" customWidth="1"/>
    <col min="3088" max="3088" width="25.33203125" style="15" customWidth="1"/>
    <col min="3089" max="3089" width="15.5" style="15" customWidth="1"/>
    <col min="3090" max="3090" width="21.6640625" style="15" customWidth="1"/>
    <col min="3091" max="3091" width="5.83203125" style="15" customWidth="1"/>
    <col min="3092" max="3092" width="15.1640625" style="15" customWidth="1"/>
    <col min="3093" max="3095" width="13.33203125" style="15" customWidth="1"/>
    <col min="3096" max="3096" width="16.33203125" style="15" customWidth="1"/>
    <col min="3097" max="3099" width="13.33203125" style="15" customWidth="1"/>
    <col min="3100" max="3100" width="20" style="15" customWidth="1"/>
    <col min="3101" max="3101" width="20.83203125" style="15" customWidth="1"/>
    <col min="3102" max="3102" width="18.6640625" style="15" customWidth="1"/>
    <col min="3103" max="3328" width="12" style="15"/>
    <col min="3329" max="3329" width="17.5" style="15" customWidth="1"/>
    <col min="3330" max="3330" width="7.1640625" style="15" customWidth="1"/>
    <col min="3331" max="3331" width="7.5" style="15" customWidth="1"/>
    <col min="3332" max="3332" width="5.83203125" style="15" customWidth="1"/>
    <col min="3333" max="3333" width="5" style="15" customWidth="1"/>
    <col min="3334" max="3334" width="7.1640625" style="15" customWidth="1"/>
    <col min="3335" max="3335" width="6.6640625" style="15" customWidth="1"/>
    <col min="3336" max="3336" width="7.1640625" style="15" customWidth="1"/>
    <col min="3337" max="3337" width="6.5" style="15" customWidth="1"/>
    <col min="3338" max="3338" width="6.1640625" style="15" customWidth="1"/>
    <col min="3339" max="3340" width="7.83203125" style="15" customWidth="1"/>
    <col min="3341" max="3341" width="8.83203125" style="15" customWidth="1"/>
    <col min="3342" max="3342" width="8" style="15" customWidth="1"/>
    <col min="3343" max="3343" width="16" style="15" customWidth="1"/>
    <col min="3344" max="3344" width="25.33203125" style="15" customWidth="1"/>
    <col min="3345" max="3345" width="15.5" style="15" customWidth="1"/>
    <col min="3346" max="3346" width="21.6640625" style="15" customWidth="1"/>
    <col min="3347" max="3347" width="5.83203125" style="15" customWidth="1"/>
    <col min="3348" max="3348" width="15.1640625" style="15" customWidth="1"/>
    <col min="3349" max="3351" width="13.33203125" style="15" customWidth="1"/>
    <col min="3352" max="3352" width="16.33203125" style="15" customWidth="1"/>
    <col min="3353" max="3355" width="13.33203125" style="15" customWidth="1"/>
    <col min="3356" max="3356" width="20" style="15" customWidth="1"/>
    <col min="3357" max="3357" width="20.83203125" style="15" customWidth="1"/>
    <col min="3358" max="3358" width="18.6640625" style="15" customWidth="1"/>
    <col min="3359" max="3584" width="12" style="15"/>
    <col min="3585" max="3585" width="17.5" style="15" customWidth="1"/>
    <col min="3586" max="3586" width="7.1640625" style="15" customWidth="1"/>
    <col min="3587" max="3587" width="7.5" style="15" customWidth="1"/>
    <col min="3588" max="3588" width="5.83203125" style="15" customWidth="1"/>
    <col min="3589" max="3589" width="5" style="15" customWidth="1"/>
    <col min="3590" max="3590" width="7.1640625" style="15" customWidth="1"/>
    <col min="3591" max="3591" width="6.6640625" style="15" customWidth="1"/>
    <col min="3592" max="3592" width="7.1640625" style="15" customWidth="1"/>
    <col min="3593" max="3593" width="6.5" style="15" customWidth="1"/>
    <col min="3594" max="3594" width="6.1640625" style="15" customWidth="1"/>
    <col min="3595" max="3596" width="7.83203125" style="15" customWidth="1"/>
    <col min="3597" max="3597" width="8.83203125" style="15" customWidth="1"/>
    <col min="3598" max="3598" width="8" style="15" customWidth="1"/>
    <col min="3599" max="3599" width="16" style="15" customWidth="1"/>
    <col min="3600" max="3600" width="25.33203125" style="15" customWidth="1"/>
    <col min="3601" max="3601" width="15.5" style="15" customWidth="1"/>
    <col min="3602" max="3602" width="21.6640625" style="15" customWidth="1"/>
    <col min="3603" max="3603" width="5.83203125" style="15" customWidth="1"/>
    <col min="3604" max="3604" width="15.1640625" style="15" customWidth="1"/>
    <col min="3605" max="3607" width="13.33203125" style="15" customWidth="1"/>
    <col min="3608" max="3608" width="16.33203125" style="15" customWidth="1"/>
    <col min="3609" max="3611" width="13.33203125" style="15" customWidth="1"/>
    <col min="3612" max="3612" width="20" style="15" customWidth="1"/>
    <col min="3613" max="3613" width="20.83203125" style="15" customWidth="1"/>
    <col min="3614" max="3614" width="18.6640625" style="15" customWidth="1"/>
    <col min="3615" max="3840" width="12" style="15"/>
    <col min="3841" max="3841" width="17.5" style="15" customWidth="1"/>
    <col min="3842" max="3842" width="7.1640625" style="15" customWidth="1"/>
    <col min="3843" max="3843" width="7.5" style="15" customWidth="1"/>
    <col min="3844" max="3844" width="5.83203125" style="15" customWidth="1"/>
    <col min="3845" max="3845" width="5" style="15" customWidth="1"/>
    <col min="3846" max="3846" width="7.1640625" style="15" customWidth="1"/>
    <col min="3847" max="3847" width="6.6640625" style="15" customWidth="1"/>
    <col min="3848" max="3848" width="7.1640625" style="15" customWidth="1"/>
    <col min="3849" max="3849" width="6.5" style="15" customWidth="1"/>
    <col min="3850" max="3850" width="6.1640625" style="15" customWidth="1"/>
    <col min="3851" max="3852" width="7.83203125" style="15" customWidth="1"/>
    <col min="3853" max="3853" width="8.83203125" style="15" customWidth="1"/>
    <col min="3854" max="3854" width="8" style="15" customWidth="1"/>
    <col min="3855" max="3855" width="16" style="15" customWidth="1"/>
    <col min="3856" max="3856" width="25.33203125" style="15" customWidth="1"/>
    <col min="3857" max="3857" width="15.5" style="15" customWidth="1"/>
    <col min="3858" max="3858" width="21.6640625" style="15" customWidth="1"/>
    <col min="3859" max="3859" width="5.83203125" style="15" customWidth="1"/>
    <col min="3860" max="3860" width="15.1640625" style="15" customWidth="1"/>
    <col min="3861" max="3863" width="13.33203125" style="15" customWidth="1"/>
    <col min="3864" max="3864" width="16.33203125" style="15" customWidth="1"/>
    <col min="3865" max="3867" width="13.33203125" style="15" customWidth="1"/>
    <col min="3868" max="3868" width="20" style="15" customWidth="1"/>
    <col min="3869" max="3869" width="20.83203125" style="15" customWidth="1"/>
    <col min="3870" max="3870" width="18.6640625" style="15" customWidth="1"/>
    <col min="3871" max="4096" width="12" style="15"/>
    <col min="4097" max="4097" width="17.5" style="15" customWidth="1"/>
    <col min="4098" max="4098" width="7.1640625" style="15" customWidth="1"/>
    <col min="4099" max="4099" width="7.5" style="15" customWidth="1"/>
    <col min="4100" max="4100" width="5.83203125" style="15" customWidth="1"/>
    <col min="4101" max="4101" width="5" style="15" customWidth="1"/>
    <col min="4102" max="4102" width="7.1640625" style="15" customWidth="1"/>
    <col min="4103" max="4103" width="6.6640625" style="15" customWidth="1"/>
    <col min="4104" max="4104" width="7.1640625" style="15" customWidth="1"/>
    <col min="4105" max="4105" width="6.5" style="15" customWidth="1"/>
    <col min="4106" max="4106" width="6.1640625" style="15" customWidth="1"/>
    <col min="4107" max="4108" width="7.83203125" style="15" customWidth="1"/>
    <col min="4109" max="4109" width="8.83203125" style="15" customWidth="1"/>
    <col min="4110" max="4110" width="8" style="15" customWidth="1"/>
    <col min="4111" max="4111" width="16" style="15" customWidth="1"/>
    <col min="4112" max="4112" width="25.33203125" style="15" customWidth="1"/>
    <col min="4113" max="4113" width="15.5" style="15" customWidth="1"/>
    <col min="4114" max="4114" width="21.6640625" style="15" customWidth="1"/>
    <col min="4115" max="4115" width="5.83203125" style="15" customWidth="1"/>
    <col min="4116" max="4116" width="15.1640625" style="15" customWidth="1"/>
    <col min="4117" max="4119" width="13.33203125" style="15" customWidth="1"/>
    <col min="4120" max="4120" width="16.33203125" style="15" customWidth="1"/>
    <col min="4121" max="4123" width="13.33203125" style="15" customWidth="1"/>
    <col min="4124" max="4124" width="20" style="15" customWidth="1"/>
    <col min="4125" max="4125" width="20.83203125" style="15" customWidth="1"/>
    <col min="4126" max="4126" width="18.6640625" style="15" customWidth="1"/>
    <col min="4127" max="4352" width="12" style="15"/>
    <col min="4353" max="4353" width="17.5" style="15" customWidth="1"/>
    <col min="4354" max="4354" width="7.1640625" style="15" customWidth="1"/>
    <col min="4355" max="4355" width="7.5" style="15" customWidth="1"/>
    <col min="4356" max="4356" width="5.83203125" style="15" customWidth="1"/>
    <col min="4357" max="4357" width="5" style="15" customWidth="1"/>
    <col min="4358" max="4358" width="7.1640625" style="15" customWidth="1"/>
    <col min="4359" max="4359" width="6.6640625" style="15" customWidth="1"/>
    <col min="4360" max="4360" width="7.1640625" style="15" customWidth="1"/>
    <col min="4361" max="4361" width="6.5" style="15" customWidth="1"/>
    <col min="4362" max="4362" width="6.1640625" style="15" customWidth="1"/>
    <col min="4363" max="4364" width="7.83203125" style="15" customWidth="1"/>
    <col min="4365" max="4365" width="8.83203125" style="15" customWidth="1"/>
    <col min="4366" max="4366" width="8" style="15" customWidth="1"/>
    <col min="4367" max="4367" width="16" style="15" customWidth="1"/>
    <col min="4368" max="4368" width="25.33203125" style="15" customWidth="1"/>
    <col min="4369" max="4369" width="15.5" style="15" customWidth="1"/>
    <col min="4370" max="4370" width="21.6640625" style="15" customWidth="1"/>
    <col min="4371" max="4371" width="5.83203125" style="15" customWidth="1"/>
    <col min="4372" max="4372" width="15.1640625" style="15" customWidth="1"/>
    <col min="4373" max="4375" width="13.33203125" style="15" customWidth="1"/>
    <col min="4376" max="4376" width="16.33203125" style="15" customWidth="1"/>
    <col min="4377" max="4379" width="13.33203125" style="15" customWidth="1"/>
    <col min="4380" max="4380" width="20" style="15" customWidth="1"/>
    <col min="4381" max="4381" width="20.83203125" style="15" customWidth="1"/>
    <col min="4382" max="4382" width="18.6640625" style="15" customWidth="1"/>
    <col min="4383" max="4608" width="12" style="15"/>
    <col min="4609" max="4609" width="17.5" style="15" customWidth="1"/>
    <col min="4610" max="4610" width="7.1640625" style="15" customWidth="1"/>
    <col min="4611" max="4611" width="7.5" style="15" customWidth="1"/>
    <col min="4612" max="4612" width="5.83203125" style="15" customWidth="1"/>
    <col min="4613" max="4613" width="5" style="15" customWidth="1"/>
    <col min="4614" max="4614" width="7.1640625" style="15" customWidth="1"/>
    <col min="4615" max="4615" width="6.6640625" style="15" customWidth="1"/>
    <col min="4616" max="4616" width="7.1640625" style="15" customWidth="1"/>
    <col min="4617" max="4617" width="6.5" style="15" customWidth="1"/>
    <col min="4618" max="4618" width="6.1640625" style="15" customWidth="1"/>
    <col min="4619" max="4620" width="7.83203125" style="15" customWidth="1"/>
    <col min="4621" max="4621" width="8.83203125" style="15" customWidth="1"/>
    <col min="4622" max="4622" width="8" style="15" customWidth="1"/>
    <col min="4623" max="4623" width="16" style="15" customWidth="1"/>
    <col min="4624" max="4624" width="25.33203125" style="15" customWidth="1"/>
    <col min="4625" max="4625" width="15.5" style="15" customWidth="1"/>
    <col min="4626" max="4626" width="21.6640625" style="15" customWidth="1"/>
    <col min="4627" max="4627" width="5.83203125" style="15" customWidth="1"/>
    <col min="4628" max="4628" width="15.1640625" style="15" customWidth="1"/>
    <col min="4629" max="4631" width="13.33203125" style="15" customWidth="1"/>
    <col min="4632" max="4632" width="16.33203125" style="15" customWidth="1"/>
    <col min="4633" max="4635" width="13.33203125" style="15" customWidth="1"/>
    <col min="4636" max="4636" width="20" style="15" customWidth="1"/>
    <col min="4637" max="4637" width="20.83203125" style="15" customWidth="1"/>
    <col min="4638" max="4638" width="18.6640625" style="15" customWidth="1"/>
    <col min="4639" max="4864" width="12" style="15"/>
    <col min="4865" max="4865" width="17.5" style="15" customWidth="1"/>
    <col min="4866" max="4866" width="7.1640625" style="15" customWidth="1"/>
    <col min="4867" max="4867" width="7.5" style="15" customWidth="1"/>
    <col min="4868" max="4868" width="5.83203125" style="15" customWidth="1"/>
    <col min="4869" max="4869" width="5" style="15" customWidth="1"/>
    <col min="4870" max="4870" width="7.1640625" style="15" customWidth="1"/>
    <col min="4871" max="4871" width="6.6640625" style="15" customWidth="1"/>
    <col min="4872" max="4872" width="7.1640625" style="15" customWidth="1"/>
    <col min="4873" max="4873" width="6.5" style="15" customWidth="1"/>
    <col min="4874" max="4874" width="6.1640625" style="15" customWidth="1"/>
    <col min="4875" max="4876" width="7.83203125" style="15" customWidth="1"/>
    <col min="4877" max="4877" width="8.83203125" style="15" customWidth="1"/>
    <col min="4878" max="4878" width="8" style="15" customWidth="1"/>
    <col min="4879" max="4879" width="16" style="15" customWidth="1"/>
    <col min="4880" max="4880" width="25.33203125" style="15" customWidth="1"/>
    <col min="4881" max="4881" width="15.5" style="15" customWidth="1"/>
    <col min="4882" max="4882" width="21.6640625" style="15" customWidth="1"/>
    <col min="4883" max="4883" width="5.83203125" style="15" customWidth="1"/>
    <col min="4884" max="4884" width="15.1640625" style="15" customWidth="1"/>
    <col min="4885" max="4887" width="13.33203125" style="15" customWidth="1"/>
    <col min="4888" max="4888" width="16.33203125" style="15" customWidth="1"/>
    <col min="4889" max="4891" width="13.33203125" style="15" customWidth="1"/>
    <col min="4892" max="4892" width="20" style="15" customWidth="1"/>
    <col min="4893" max="4893" width="20.83203125" style="15" customWidth="1"/>
    <col min="4894" max="4894" width="18.6640625" style="15" customWidth="1"/>
    <col min="4895" max="5120" width="12" style="15"/>
    <col min="5121" max="5121" width="17.5" style="15" customWidth="1"/>
    <col min="5122" max="5122" width="7.1640625" style="15" customWidth="1"/>
    <col min="5123" max="5123" width="7.5" style="15" customWidth="1"/>
    <col min="5124" max="5124" width="5.83203125" style="15" customWidth="1"/>
    <col min="5125" max="5125" width="5" style="15" customWidth="1"/>
    <col min="5126" max="5126" width="7.1640625" style="15" customWidth="1"/>
    <col min="5127" max="5127" width="6.6640625" style="15" customWidth="1"/>
    <col min="5128" max="5128" width="7.1640625" style="15" customWidth="1"/>
    <col min="5129" max="5129" width="6.5" style="15" customWidth="1"/>
    <col min="5130" max="5130" width="6.1640625" style="15" customWidth="1"/>
    <col min="5131" max="5132" width="7.83203125" style="15" customWidth="1"/>
    <col min="5133" max="5133" width="8.83203125" style="15" customWidth="1"/>
    <col min="5134" max="5134" width="8" style="15" customWidth="1"/>
    <col min="5135" max="5135" width="16" style="15" customWidth="1"/>
    <col min="5136" max="5136" width="25.33203125" style="15" customWidth="1"/>
    <col min="5137" max="5137" width="15.5" style="15" customWidth="1"/>
    <col min="5138" max="5138" width="21.6640625" style="15" customWidth="1"/>
    <col min="5139" max="5139" width="5.83203125" style="15" customWidth="1"/>
    <col min="5140" max="5140" width="15.1640625" style="15" customWidth="1"/>
    <col min="5141" max="5143" width="13.33203125" style="15" customWidth="1"/>
    <col min="5144" max="5144" width="16.33203125" style="15" customWidth="1"/>
    <col min="5145" max="5147" width="13.33203125" style="15" customWidth="1"/>
    <col min="5148" max="5148" width="20" style="15" customWidth="1"/>
    <col min="5149" max="5149" width="20.83203125" style="15" customWidth="1"/>
    <col min="5150" max="5150" width="18.6640625" style="15" customWidth="1"/>
    <col min="5151" max="5376" width="12" style="15"/>
    <col min="5377" max="5377" width="17.5" style="15" customWidth="1"/>
    <col min="5378" max="5378" width="7.1640625" style="15" customWidth="1"/>
    <col min="5379" max="5379" width="7.5" style="15" customWidth="1"/>
    <col min="5380" max="5380" width="5.83203125" style="15" customWidth="1"/>
    <col min="5381" max="5381" width="5" style="15" customWidth="1"/>
    <col min="5382" max="5382" width="7.1640625" style="15" customWidth="1"/>
    <col min="5383" max="5383" width="6.6640625" style="15" customWidth="1"/>
    <col min="5384" max="5384" width="7.1640625" style="15" customWidth="1"/>
    <col min="5385" max="5385" width="6.5" style="15" customWidth="1"/>
    <col min="5386" max="5386" width="6.1640625" style="15" customWidth="1"/>
    <col min="5387" max="5388" width="7.83203125" style="15" customWidth="1"/>
    <col min="5389" max="5389" width="8.83203125" style="15" customWidth="1"/>
    <col min="5390" max="5390" width="8" style="15" customWidth="1"/>
    <col min="5391" max="5391" width="16" style="15" customWidth="1"/>
    <col min="5392" max="5392" width="25.33203125" style="15" customWidth="1"/>
    <col min="5393" max="5393" width="15.5" style="15" customWidth="1"/>
    <col min="5394" max="5394" width="21.6640625" style="15" customWidth="1"/>
    <col min="5395" max="5395" width="5.83203125" style="15" customWidth="1"/>
    <col min="5396" max="5396" width="15.1640625" style="15" customWidth="1"/>
    <col min="5397" max="5399" width="13.33203125" style="15" customWidth="1"/>
    <col min="5400" max="5400" width="16.33203125" style="15" customWidth="1"/>
    <col min="5401" max="5403" width="13.33203125" style="15" customWidth="1"/>
    <col min="5404" max="5404" width="20" style="15" customWidth="1"/>
    <col min="5405" max="5405" width="20.83203125" style="15" customWidth="1"/>
    <col min="5406" max="5406" width="18.6640625" style="15" customWidth="1"/>
    <col min="5407" max="5632" width="12" style="15"/>
    <col min="5633" max="5633" width="17.5" style="15" customWidth="1"/>
    <col min="5634" max="5634" width="7.1640625" style="15" customWidth="1"/>
    <col min="5635" max="5635" width="7.5" style="15" customWidth="1"/>
    <col min="5636" max="5636" width="5.83203125" style="15" customWidth="1"/>
    <col min="5637" max="5637" width="5" style="15" customWidth="1"/>
    <col min="5638" max="5638" width="7.1640625" style="15" customWidth="1"/>
    <col min="5639" max="5639" width="6.6640625" style="15" customWidth="1"/>
    <col min="5640" max="5640" width="7.1640625" style="15" customWidth="1"/>
    <col min="5641" max="5641" width="6.5" style="15" customWidth="1"/>
    <col min="5642" max="5642" width="6.1640625" style="15" customWidth="1"/>
    <col min="5643" max="5644" width="7.83203125" style="15" customWidth="1"/>
    <col min="5645" max="5645" width="8.83203125" style="15" customWidth="1"/>
    <col min="5646" max="5646" width="8" style="15" customWidth="1"/>
    <col min="5647" max="5647" width="16" style="15" customWidth="1"/>
    <col min="5648" max="5648" width="25.33203125" style="15" customWidth="1"/>
    <col min="5649" max="5649" width="15.5" style="15" customWidth="1"/>
    <col min="5650" max="5650" width="21.6640625" style="15" customWidth="1"/>
    <col min="5651" max="5651" width="5.83203125" style="15" customWidth="1"/>
    <col min="5652" max="5652" width="15.1640625" style="15" customWidth="1"/>
    <col min="5653" max="5655" width="13.33203125" style="15" customWidth="1"/>
    <col min="5656" max="5656" width="16.33203125" style="15" customWidth="1"/>
    <col min="5657" max="5659" width="13.33203125" style="15" customWidth="1"/>
    <col min="5660" max="5660" width="20" style="15" customWidth="1"/>
    <col min="5661" max="5661" width="20.83203125" style="15" customWidth="1"/>
    <col min="5662" max="5662" width="18.6640625" style="15" customWidth="1"/>
    <col min="5663" max="5888" width="12" style="15"/>
    <col min="5889" max="5889" width="17.5" style="15" customWidth="1"/>
    <col min="5890" max="5890" width="7.1640625" style="15" customWidth="1"/>
    <col min="5891" max="5891" width="7.5" style="15" customWidth="1"/>
    <col min="5892" max="5892" width="5.83203125" style="15" customWidth="1"/>
    <col min="5893" max="5893" width="5" style="15" customWidth="1"/>
    <col min="5894" max="5894" width="7.1640625" style="15" customWidth="1"/>
    <col min="5895" max="5895" width="6.6640625" style="15" customWidth="1"/>
    <col min="5896" max="5896" width="7.1640625" style="15" customWidth="1"/>
    <col min="5897" max="5897" width="6.5" style="15" customWidth="1"/>
    <col min="5898" max="5898" width="6.1640625" style="15" customWidth="1"/>
    <col min="5899" max="5900" width="7.83203125" style="15" customWidth="1"/>
    <col min="5901" max="5901" width="8.83203125" style="15" customWidth="1"/>
    <col min="5902" max="5902" width="8" style="15" customWidth="1"/>
    <col min="5903" max="5903" width="16" style="15" customWidth="1"/>
    <col min="5904" max="5904" width="25.33203125" style="15" customWidth="1"/>
    <col min="5905" max="5905" width="15.5" style="15" customWidth="1"/>
    <col min="5906" max="5906" width="21.6640625" style="15" customWidth="1"/>
    <col min="5907" max="5907" width="5.83203125" style="15" customWidth="1"/>
    <col min="5908" max="5908" width="15.1640625" style="15" customWidth="1"/>
    <col min="5909" max="5911" width="13.33203125" style="15" customWidth="1"/>
    <col min="5912" max="5912" width="16.33203125" style="15" customWidth="1"/>
    <col min="5913" max="5915" width="13.33203125" style="15" customWidth="1"/>
    <col min="5916" max="5916" width="20" style="15" customWidth="1"/>
    <col min="5917" max="5917" width="20.83203125" style="15" customWidth="1"/>
    <col min="5918" max="5918" width="18.6640625" style="15" customWidth="1"/>
    <col min="5919" max="6144" width="12" style="15"/>
    <col min="6145" max="6145" width="17.5" style="15" customWidth="1"/>
    <col min="6146" max="6146" width="7.1640625" style="15" customWidth="1"/>
    <col min="6147" max="6147" width="7.5" style="15" customWidth="1"/>
    <col min="6148" max="6148" width="5.83203125" style="15" customWidth="1"/>
    <col min="6149" max="6149" width="5" style="15" customWidth="1"/>
    <col min="6150" max="6150" width="7.1640625" style="15" customWidth="1"/>
    <col min="6151" max="6151" width="6.6640625" style="15" customWidth="1"/>
    <col min="6152" max="6152" width="7.1640625" style="15" customWidth="1"/>
    <col min="6153" max="6153" width="6.5" style="15" customWidth="1"/>
    <col min="6154" max="6154" width="6.1640625" style="15" customWidth="1"/>
    <col min="6155" max="6156" width="7.83203125" style="15" customWidth="1"/>
    <col min="6157" max="6157" width="8.83203125" style="15" customWidth="1"/>
    <col min="6158" max="6158" width="8" style="15" customWidth="1"/>
    <col min="6159" max="6159" width="16" style="15" customWidth="1"/>
    <col min="6160" max="6160" width="25.33203125" style="15" customWidth="1"/>
    <col min="6161" max="6161" width="15.5" style="15" customWidth="1"/>
    <col min="6162" max="6162" width="21.6640625" style="15" customWidth="1"/>
    <col min="6163" max="6163" width="5.83203125" style="15" customWidth="1"/>
    <col min="6164" max="6164" width="15.1640625" style="15" customWidth="1"/>
    <col min="6165" max="6167" width="13.33203125" style="15" customWidth="1"/>
    <col min="6168" max="6168" width="16.33203125" style="15" customWidth="1"/>
    <col min="6169" max="6171" width="13.33203125" style="15" customWidth="1"/>
    <col min="6172" max="6172" width="20" style="15" customWidth="1"/>
    <col min="6173" max="6173" width="20.83203125" style="15" customWidth="1"/>
    <col min="6174" max="6174" width="18.6640625" style="15" customWidth="1"/>
    <col min="6175" max="6400" width="12" style="15"/>
    <col min="6401" max="6401" width="17.5" style="15" customWidth="1"/>
    <col min="6402" max="6402" width="7.1640625" style="15" customWidth="1"/>
    <col min="6403" max="6403" width="7.5" style="15" customWidth="1"/>
    <col min="6404" max="6404" width="5.83203125" style="15" customWidth="1"/>
    <col min="6405" max="6405" width="5" style="15" customWidth="1"/>
    <col min="6406" max="6406" width="7.1640625" style="15" customWidth="1"/>
    <col min="6407" max="6407" width="6.6640625" style="15" customWidth="1"/>
    <col min="6408" max="6408" width="7.1640625" style="15" customWidth="1"/>
    <col min="6409" max="6409" width="6.5" style="15" customWidth="1"/>
    <col min="6410" max="6410" width="6.1640625" style="15" customWidth="1"/>
    <col min="6411" max="6412" width="7.83203125" style="15" customWidth="1"/>
    <col min="6413" max="6413" width="8.83203125" style="15" customWidth="1"/>
    <col min="6414" max="6414" width="8" style="15" customWidth="1"/>
    <col min="6415" max="6415" width="16" style="15" customWidth="1"/>
    <col min="6416" max="6416" width="25.33203125" style="15" customWidth="1"/>
    <col min="6417" max="6417" width="15.5" style="15" customWidth="1"/>
    <col min="6418" max="6418" width="21.6640625" style="15" customWidth="1"/>
    <col min="6419" max="6419" width="5.83203125" style="15" customWidth="1"/>
    <col min="6420" max="6420" width="15.1640625" style="15" customWidth="1"/>
    <col min="6421" max="6423" width="13.33203125" style="15" customWidth="1"/>
    <col min="6424" max="6424" width="16.33203125" style="15" customWidth="1"/>
    <col min="6425" max="6427" width="13.33203125" style="15" customWidth="1"/>
    <col min="6428" max="6428" width="20" style="15" customWidth="1"/>
    <col min="6429" max="6429" width="20.83203125" style="15" customWidth="1"/>
    <col min="6430" max="6430" width="18.6640625" style="15" customWidth="1"/>
    <col min="6431" max="6656" width="12" style="15"/>
    <col min="6657" max="6657" width="17.5" style="15" customWidth="1"/>
    <col min="6658" max="6658" width="7.1640625" style="15" customWidth="1"/>
    <col min="6659" max="6659" width="7.5" style="15" customWidth="1"/>
    <col min="6660" max="6660" width="5.83203125" style="15" customWidth="1"/>
    <col min="6661" max="6661" width="5" style="15" customWidth="1"/>
    <col min="6662" max="6662" width="7.1640625" style="15" customWidth="1"/>
    <col min="6663" max="6663" width="6.6640625" style="15" customWidth="1"/>
    <col min="6664" max="6664" width="7.1640625" style="15" customWidth="1"/>
    <col min="6665" max="6665" width="6.5" style="15" customWidth="1"/>
    <col min="6666" max="6666" width="6.1640625" style="15" customWidth="1"/>
    <col min="6667" max="6668" width="7.83203125" style="15" customWidth="1"/>
    <col min="6669" max="6669" width="8.83203125" style="15" customWidth="1"/>
    <col min="6670" max="6670" width="8" style="15" customWidth="1"/>
    <col min="6671" max="6671" width="16" style="15" customWidth="1"/>
    <col min="6672" max="6672" width="25.33203125" style="15" customWidth="1"/>
    <col min="6673" max="6673" width="15.5" style="15" customWidth="1"/>
    <col min="6674" max="6674" width="21.6640625" style="15" customWidth="1"/>
    <col min="6675" max="6675" width="5.83203125" style="15" customWidth="1"/>
    <col min="6676" max="6676" width="15.1640625" style="15" customWidth="1"/>
    <col min="6677" max="6679" width="13.33203125" style="15" customWidth="1"/>
    <col min="6680" max="6680" width="16.33203125" style="15" customWidth="1"/>
    <col min="6681" max="6683" width="13.33203125" style="15" customWidth="1"/>
    <col min="6684" max="6684" width="20" style="15" customWidth="1"/>
    <col min="6685" max="6685" width="20.83203125" style="15" customWidth="1"/>
    <col min="6686" max="6686" width="18.6640625" style="15" customWidth="1"/>
    <col min="6687" max="6912" width="12" style="15"/>
    <col min="6913" max="6913" width="17.5" style="15" customWidth="1"/>
    <col min="6914" max="6914" width="7.1640625" style="15" customWidth="1"/>
    <col min="6915" max="6915" width="7.5" style="15" customWidth="1"/>
    <col min="6916" max="6916" width="5.83203125" style="15" customWidth="1"/>
    <col min="6917" max="6917" width="5" style="15" customWidth="1"/>
    <col min="6918" max="6918" width="7.1640625" style="15" customWidth="1"/>
    <col min="6919" max="6919" width="6.6640625" style="15" customWidth="1"/>
    <col min="6920" max="6920" width="7.1640625" style="15" customWidth="1"/>
    <col min="6921" max="6921" width="6.5" style="15" customWidth="1"/>
    <col min="6922" max="6922" width="6.1640625" style="15" customWidth="1"/>
    <col min="6923" max="6924" width="7.83203125" style="15" customWidth="1"/>
    <col min="6925" max="6925" width="8.83203125" style="15" customWidth="1"/>
    <col min="6926" max="6926" width="8" style="15" customWidth="1"/>
    <col min="6927" max="6927" width="16" style="15" customWidth="1"/>
    <col min="6928" max="6928" width="25.33203125" style="15" customWidth="1"/>
    <col min="6929" max="6929" width="15.5" style="15" customWidth="1"/>
    <col min="6930" max="6930" width="21.6640625" style="15" customWidth="1"/>
    <col min="6931" max="6931" width="5.83203125" style="15" customWidth="1"/>
    <col min="6932" max="6932" width="15.1640625" style="15" customWidth="1"/>
    <col min="6933" max="6935" width="13.33203125" style="15" customWidth="1"/>
    <col min="6936" max="6936" width="16.33203125" style="15" customWidth="1"/>
    <col min="6937" max="6939" width="13.33203125" style="15" customWidth="1"/>
    <col min="6940" max="6940" width="20" style="15" customWidth="1"/>
    <col min="6941" max="6941" width="20.83203125" style="15" customWidth="1"/>
    <col min="6942" max="6942" width="18.6640625" style="15" customWidth="1"/>
    <col min="6943" max="7168" width="12" style="15"/>
    <col min="7169" max="7169" width="17.5" style="15" customWidth="1"/>
    <col min="7170" max="7170" width="7.1640625" style="15" customWidth="1"/>
    <col min="7171" max="7171" width="7.5" style="15" customWidth="1"/>
    <col min="7172" max="7172" width="5.83203125" style="15" customWidth="1"/>
    <col min="7173" max="7173" width="5" style="15" customWidth="1"/>
    <col min="7174" max="7174" width="7.1640625" style="15" customWidth="1"/>
    <col min="7175" max="7175" width="6.6640625" style="15" customWidth="1"/>
    <col min="7176" max="7176" width="7.1640625" style="15" customWidth="1"/>
    <col min="7177" max="7177" width="6.5" style="15" customWidth="1"/>
    <col min="7178" max="7178" width="6.1640625" style="15" customWidth="1"/>
    <col min="7179" max="7180" width="7.83203125" style="15" customWidth="1"/>
    <col min="7181" max="7181" width="8.83203125" style="15" customWidth="1"/>
    <col min="7182" max="7182" width="8" style="15" customWidth="1"/>
    <col min="7183" max="7183" width="16" style="15" customWidth="1"/>
    <col min="7184" max="7184" width="25.33203125" style="15" customWidth="1"/>
    <col min="7185" max="7185" width="15.5" style="15" customWidth="1"/>
    <col min="7186" max="7186" width="21.6640625" style="15" customWidth="1"/>
    <col min="7187" max="7187" width="5.83203125" style="15" customWidth="1"/>
    <col min="7188" max="7188" width="15.1640625" style="15" customWidth="1"/>
    <col min="7189" max="7191" width="13.33203125" style="15" customWidth="1"/>
    <col min="7192" max="7192" width="16.33203125" style="15" customWidth="1"/>
    <col min="7193" max="7195" width="13.33203125" style="15" customWidth="1"/>
    <col min="7196" max="7196" width="20" style="15" customWidth="1"/>
    <col min="7197" max="7197" width="20.83203125" style="15" customWidth="1"/>
    <col min="7198" max="7198" width="18.6640625" style="15" customWidth="1"/>
    <col min="7199" max="7424" width="12" style="15"/>
    <col min="7425" max="7425" width="17.5" style="15" customWidth="1"/>
    <col min="7426" max="7426" width="7.1640625" style="15" customWidth="1"/>
    <col min="7427" max="7427" width="7.5" style="15" customWidth="1"/>
    <col min="7428" max="7428" width="5.83203125" style="15" customWidth="1"/>
    <col min="7429" max="7429" width="5" style="15" customWidth="1"/>
    <col min="7430" max="7430" width="7.1640625" style="15" customWidth="1"/>
    <col min="7431" max="7431" width="6.6640625" style="15" customWidth="1"/>
    <col min="7432" max="7432" width="7.1640625" style="15" customWidth="1"/>
    <col min="7433" max="7433" width="6.5" style="15" customWidth="1"/>
    <col min="7434" max="7434" width="6.1640625" style="15" customWidth="1"/>
    <col min="7435" max="7436" width="7.83203125" style="15" customWidth="1"/>
    <col min="7437" max="7437" width="8.83203125" style="15" customWidth="1"/>
    <col min="7438" max="7438" width="8" style="15" customWidth="1"/>
    <col min="7439" max="7439" width="16" style="15" customWidth="1"/>
    <col min="7440" max="7440" width="25.33203125" style="15" customWidth="1"/>
    <col min="7441" max="7441" width="15.5" style="15" customWidth="1"/>
    <col min="7442" max="7442" width="21.6640625" style="15" customWidth="1"/>
    <col min="7443" max="7443" width="5.83203125" style="15" customWidth="1"/>
    <col min="7444" max="7444" width="15.1640625" style="15" customWidth="1"/>
    <col min="7445" max="7447" width="13.33203125" style="15" customWidth="1"/>
    <col min="7448" max="7448" width="16.33203125" style="15" customWidth="1"/>
    <col min="7449" max="7451" width="13.33203125" style="15" customWidth="1"/>
    <col min="7452" max="7452" width="20" style="15" customWidth="1"/>
    <col min="7453" max="7453" width="20.83203125" style="15" customWidth="1"/>
    <col min="7454" max="7454" width="18.6640625" style="15" customWidth="1"/>
    <col min="7455" max="7680" width="12" style="15"/>
    <col min="7681" max="7681" width="17.5" style="15" customWidth="1"/>
    <col min="7682" max="7682" width="7.1640625" style="15" customWidth="1"/>
    <col min="7683" max="7683" width="7.5" style="15" customWidth="1"/>
    <col min="7684" max="7684" width="5.83203125" style="15" customWidth="1"/>
    <col min="7685" max="7685" width="5" style="15" customWidth="1"/>
    <col min="7686" max="7686" width="7.1640625" style="15" customWidth="1"/>
    <col min="7687" max="7687" width="6.6640625" style="15" customWidth="1"/>
    <col min="7688" max="7688" width="7.1640625" style="15" customWidth="1"/>
    <col min="7689" max="7689" width="6.5" style="15" customWidth="1"/>
    <col min="7690" max="7690" width="6.1640625" style="15" customWidth="1"/>
    <col min="7691" max="7692" width="7.83203125" style="15" customWidth="1"/>
    <col min="7693" max="7693" width="8.83203125" style="15" customWidth="1"/>
    <col min="7694" max="7694" width="8" style="15" customWidth="1"/>
    <col min="7695" max="7695" width="16" style="15" customWidth="1"/>
    <col min="7696" max="7696" width="25.33203125" style="15" customWidth="1"/>
    <col min="7697" max="7697" width="15.5" style="15" customWidth="1"/>
    <col min="7698" max="7698" width="21.6640625" style="15" customWidth="1"/>
    <col min="7699" max="7699" width="5.83203125" style="15" customWidth="1"/>
    <col min="7700" max="7700" width="15.1640625" style="15" customWidth="1"/>
    <col min="7701" max="7703" width="13.33203125" style="15" customWidth="1"/>
    <col min="7704" max="7704" width="16.33203125" style="15" customWidth="1"/>
    <col min="7705" max="7707" width="13.33203125" style="15" customWidth="1"/>
    <col min="7708" max="7708" width="20" style="15" customWidth="1"/>
    <col min="7709" max="7709" width="20.83203125" style="15" customWidth="1"/>
    <col min="7710" max="7710" width="18.6640625" style="15" customWidth="1"/>
    <col min="7711" max="7936" width="12" style="15"/>
    <col min="7937" max="7937" width="17.5" style="15" customWidth="1"/>
    <col min="7938" max="7938" width="7.1640625" style="15" customWidth="1"/>
    <col min="7939" max="7939" width="7.5" style="15" customWidth="1"/>
    <col min="7940" max="7940" width="5.83203125" style="15" customWidth="1"/>
    <col min="7941" max="7941" width="5" style="15" customWidth="1"/>
    <col min="7942" max="7942" width="7.1640625" style="15" customWidth="1"/>
    <col min="7943" max="7943" width="6.6640625" style="15" customWidth="1"/>
    <col min="7944" max="7944" width="7.1640625" style="15" customWidth="1"/>
    <col min="7945" max="7945" width="6.5" style="15" customWidth="1"/>
    <col min="7946" max="7946" width="6.1640625" style="15" customWidth="1"/>
    <col min="7947" max="7948" width="7.83203125" style="15" customWidth="1"/>
    <col min="7949" max="7949" width="8.83203125" style="15" customWidth="1"/>
    <col min="7950" max="7950" width="8" style="15" customWidth="1"/>
    <col min="7951" max="7951" width="16" style="15" customWidth="1"/>
    <col min="7952" max="7952" width="25.33203125" style="15" customWidth="1"/>
    <col min="7953" max="7953" width="15.5" style="15" customWidth="1"/>
    <col min="7954" max="7954" width="21.6640625" style="15" customWidth="1"/>
    <col min="7955" max="7955" width="5.83203125" style="15" customWidth="1"/>
    <col min="7956" max="7956" width="15.1640625" style="15" customWidth="1"/>
    <col min="7957" max="7959" width="13.33203125" style="15" customWidth="1"/>
    <col min="7960" max="7960" width="16.33203125" style="15" customWidth="1"/>
    <col min="7961" max="7963" width="13.33203125" style="15" customWidth="1"/>
    <col min="7964" max="7964" width="20" style="15" customWidth="1"/>
    <col min="7965" max="7965" width="20.83203125" style="15" customWidth="1"/>
    <col min="7966" max="7966" width="18.6640625" style="15" customWidth="1"/>
    <col min="7967" max="8192" width="12" style="15"/>
    <col min="8193" max="8193" width="17.5" style="15" customWidth="1"/>
    <col min="8194" max="8194" width="7.1640625" style="15" customWidth="1"/>
    <col min="8195" max="8195" width="7.5" style="15" customWidth="1"/>
    <col min="8196" max="8196" width="5.83203125" style="15" customWidth="1"/>
    <col min="8197" max="8197" width="5" style="15" customWidth="1"/>
    <col min="8198" max="8198" width="7.1640625" style="15" customWidth="1"/>
    <col min="8199" max="8199" width="6.6640625" style="15" customWidth="1"/>
    <col min="8200" max="8200" width="7.1640625" style="15" customWidth="1"/>
    <col min="8201" max="8201" width="6.5" style="15" customWidth="1"/>
    <col min="8202" max="8202" width="6.1640625" style="15" customWidth="1"/>
    <col min="8203" max="8204" width="7.83203125" style="15" customWidth="1"/>
    <col min="8205" max="8205" width="8.83203125" style="15" customWidth="1"/>
    <col min="8206" max="8206" width="8" style="15" customWidth="1"/>
    <col min="8207" max="8207" width="16" style="15" customWidth="1"/>
    <col min="8208" max="8208" width="25.33203125" style="15" customWidth="1"/>
    <col min="8209" max="8209" width="15.5" style="15" customWidth="1"/>
    <col min="8210" max="8210" width="21.6640625" style="15" customWidth="1"/>
    <col min="8211" max="8211" width="5.83203125" style="15" customWidth="1"/>
    <col min="8212" max="8212" width="15.1640625" style="15" customWidth="1"/>
    <col min="8213" max="8215" width="13.33203125" style="15" customWidth="1"/>
    <col min="8216" max="8216" width="16.33203125" style="15" customWidth="1"/>
    <col min="8217" max="8219" width="13.33203125" style="15" customWidth="1"/>
    <col min="8220" max="8220" width="20" style="15" customWidth="1"/>
    <col min="8221" max="8221" width="20.83203125" style="15" customWidth="1"/>
    <col min="8222" max="8222" width="18.6640625" style="15" customWidth="1"/>
    <col min="8223" max="8448" width="12" style="15"/>
    <col min="8449" max="8449" width="17.5" style="15" customWidth="1"/>
    <col min="8450" max="8450" width="7.1640625" style="15" customWidth="1"/>
    <col min="8451" max="8451" width="7.5" style="15" customWidth="1"/>
    <col min="8452" max="8452" width="5.83203125" style="15" customWidth="1"/>
    <col min="8453" max="8453" width="5" style="15" customWidth="1"/>
    <col min="8454" max="8454" width="7.1640625" style="15" customWidth="1"/>
    <col min="8455" max="8455" width="6.6640625" style="15" customWidth="1"/>
    <col min="8456" max="8456" width="7.1640625" style="15" customWidth="1"/>
    <col min="8457" max="8457" width="6.5" style="15" customWidth="1"/>
    <col min="8458" max="8458" width="6.1640625" style="15" customWidth="1"/>
    <col min="8459" max="8460" width="7.83203125" style="15" customWidth="1"/>
    <col min="8461" max="8461" width="8.83203125" style="15" customWidth="1"/>
    <col min="8462" max="8462" width="8" style="15" customWidth="1"/>
    <col min="8463" max="8463" width="16" style="15" customWidth="1"/>
    <col min="8464" max="8464" width="25.33203125" style="15" customWidth="1"/>
    <col min="8465" max="8465" width="15.5" style="15" customWidth="1"/>
    <col min="8466" max="8466" width="21.6640625" style="15" customWidth="1"/>
    <col min="8467" max="8467" width="5.83203125" style="15" customWidth="1"/>
    <col min="8468" max="8468" width="15.1640625" style="15" customWidth="1"/>
    <col min="8469" max="8471" width="13.33203125" style="15" customWidth="1"/>
    <col min="8472" max="8472" width="16.33203125" style="15" customWidth="1"/>
    <col min="8473" max="8475" width="13.33203125" style="15" customWidth="1"/>
    <col min="8476" max="8476" width="20" style="15" customWidth="1"/>
    <col min="8477" max="8477" width="20.83203125" style="15" customWidth="1"/>
    <col min="8478" max="8478" width="18.6640625" style="15" customWidth="1"/>
    <col min="8479" max="8704" width="12" style="15"/>
    <col min="8705" max="8705" width="17.5" style="15" customWidth="1"/>
    <col min="8706" max="8706" width="7.1640625" style="15" customWidth="1"/>
    <col min="8707" max="8707" width="7.5" style="15" customWidth="1"/>
    <col min="8708" max="8708" width="5.83203125" style="15" customWidth="1"/>
    <col min="8709" max="8709" width="5" style="15" customWidth="1"/>
    <col min="8710" max="8710" width="7.1640625" style="15" customWidth="1"/>
    <col min="8711" max="8711" width="6.6640625" style="15" customWidth="1"/>
    <col min="8712" max="8712" width="7.1640625" style="15" customWidth="1"/>
    <col min="8713" max="8713" width="6.5" style="15" customWidth="1"/>
    <col min="8714" max="8714" width="6.1640625" style="15" customWidth="1"/>
    <col min="8715" max="8716" width="7.83203125" style="15" customWidth="1"/>
    <col min="8717" max="8717" width="8.83203125" style="15" customWidth="1"/>
    <col min="8718" max="8718" width="8" style="15" customWidth="1"/>
    <col min="8719" max="8719" width="16" style="15" customWidth="1"/>
    <col min="8720" max="8720" width="25.33203125" style="15" customWidth="1"/>
    <col min="8721" max="8721" width="15.5" style="15" customWidth="1"/>
    <col min="8722" max="8722" width="21.6640625" style="15" customWidth="1"/>
    <col min="8723" max="8723" width="5.83203125" style="15" customWidth="1"/>
    <col min="8724" max="8724" width="15.1640625" style="15" customWidth="1"/>
    <col min="8725" max="8727" width="13.33203125" style="15" customWidth="1"/>
    <col min="8728" max="8728" width="16.33203125" style="15" customWidth="1"/>
    <col min="8729" max="8731" width="13.33203125" style="15" customWidth="1"/>
    <col min="8732" max="8732" width="20" style="15" customWidth="1"/>
    <col min="8733" max="8733" width="20.83203125" style="15" customWidth="1"/>
    <col min="8734" max="8734" width="18.6640625" style="15" customWidth="1"/>
    <col min="8735" max="8960" width="12" style="15"/>
    <col min="8961" max="8961" width="17.5" style="15" customWidth="1"/>
    <col min="8962" max="8962" width="7.1640625" style="15" customWidth="1"/>
    <col min="8963" max="8963" width="7.5" style="15" customWidth="1"/>
    <col min="8964" max="8964" width="5.83203125" style="15" customWidth="1"/>
    <col min="8965" max="8965" width="5" style="15" customWidth="1"/>
    <col min="8966" max="8966" width="7.1640625" style="15" customWidth="1"/>
    <col min="8967" max="8967" width="6.6640625" style="15" customWidth="1"/>
    <col min="8968" max="8968" width="7.1640625" style="15" customWidth="1"/>
    <col min="8969" max="8969" width="6.5" style="15" customWidth="1"/>
    <col min="8970" max="8970" width="6.1640625" style="15" customWidth="1"/>
    <col min="8971" max="8972" width="7.83203125" style="15" customWidth="1"/>
    <col min="8973" max="8973" width="8.83203125" style="15" customWidth="1"/>
    <col min="8974" max="8974" width="8" style="15" customWidth="1"/>
    <col min="8975" max="8975" width="16" style="15" customWidth="1"/>
    <col min="8976" max="8976" width="25.33203125" style="15" customWidth="1"/>
    <col min="8977" max="8977" width="15.5" style="15" customWidth="1"/>
    <col min="8978" max="8978" width="21.6640625" style="15" customWidth="1"/>
    <col min="8979" max="8979" width="5.83203125" style="15" customWidth="1"/>
    <col min="8980" max="8980" width="15.1640625" style="15" customWidth="1"/>
    <col min="8981" max="8983" width="13.33203125" style="15" customWidth="1"/>
    <col min="8984" max="8984" width="16.33203125" style="15" customWidth="1"/>
    <col min="8985" max="8987" width="13.33203125" style="15" customWidth="1"/>
    <col min="8988" max="8988" width="20" style="15" customWidth="1"/>
    <col min="8989" max="8989" width="20.83203125" style="15" customWidth="1"/>
    <col min="8990" max="8990" width="18.6640625" style="15" customWidth="1"/>
    <col min="8991" max="9216" width="12" style="15"/>
    <col min="9217" max="9217" width="17.5" style="15" customWidth="1"/>
    <col min="9218" max="9218" width="7.1640625" style="15" customWidth="1"/>
    <col min="9219" max="9219" width="7.5" style="15" customWidth="1"/>
    <col min="9220" max="9220" width="5.83203125" style="15" customWidth="1"/>
    <col min="9221" max="9221" width="5" style="15" customWidth="1"/>
    <col min="9222" max="9222" width="7.1640625" style="15" customWidth="1"/>
    <col min="9223" max="9223" width="6.6640625" style="15" customWidth="1"/>
    <col min="9224" max="9224" width="7.1640625" style="15" customWidth="1"/>
    <col min="9225" max="9225" width="6.5" style="15" customWidth="1"/>
    <col min="9226" max="9226" width="6.1640625" style="15" customWidth="1"/>
    <col min="9227" max="9228" width="7.83203125" style="15" customWidth="1"/>
    <col min="9229" max="9229" width="8.83203125" style="15" customWidth="1"/>
    <col min="9230" max="9230" width="8" style="15" customWidth="1"/>
    <col min="9231" max="9231" width="16" style="15" customWidth="1"/>
    <col min="9232" max="9232" width="25.33203125" style="15" customWidth="1"/>
    <col min="9233" max="9233" width="15.5" style="15" customWidth="1"/>
    <col min="9234" max="9234" width="21.6640625" style="15" customWidth="1"/>
    <col min="9235" max="9235" width="5.83203125" style="15" customWidth="1"/>
    <col min="9236" max="9236" width="15.1640625" style="15" customWidth="1"/>
    <col min="9237" max="9239" width="13.33203125" style="15" customWidth="1"/>
    <col min="9240" max="9240" width="16.33203125" style="15" customWidth="1"/>
    <col min="9241" max="9243" width="13.33203125" style="15" customWidth="1"/>
    <col min="9244" max="9244" width="20" style="15" customWidth="1"/>
    <col min="9245" max="9245" width="20.83203125" style="15" customWidth="1"/>
    <col min="9246" max="9246" width="18.6640625" style="15" customWidth="1"/>
    <col min="9247" max="9472" width="12" style="15"/>
    <col min="9473" max="9473" width="17.5" style="15" customWidth="1"/>
    <col min="9474" max="9474" width="7.1640625" style="15" customWidth="1"/>
    <col min="9475" max="9475" width="7.5" style="15" customWidth="1"/>
    <col min="9476" max="9476" width="5.83203125" style="15" customWidth="1"/>
    <col min="9477" max="9477" width="5" style="15" customWidth="1"/>
    <col min="9478" max="9478" width="7.1640625" style="15" customWidth="1"/>
    <col min="9479" max="9479" width="6.6640625" style="15" customWidth="1"/>
    <col min="9480" max="9480" width="7.1640625" style="15" customWidth="1"/>
    <col min="9481" max="9481" width="6.5" style="15" customWidth="1"/>
    <col min="9482" max="9482" width="6.1640625" style="15" customWidth="1"/>
    <col min="9483" max="9484" width="7.83203125" style="15" customWidth="1"/>
    <col min="9485" max="9485" width="8.83203125" style="15" customWidth="1"/>
    <col min="9486" max="9486" width="8" style="15" customWidth="1"/>
    <col min="9487" max="9487" width="16" style="15" customWidth="1"/>
    <col min="9488" max="9488" width="25.33203125" style="15" customWidth="1"/>
    <col min="9489" max="9489" width="15.5" style="15" customWidth="1"/>
    <col min="9490" max="9490" width="21.6640625" style="15" customWidth="1"/>
    <col min="9491" max="9491" width="5.83203125" style="15" customWidth="1"/>
    <col min="9492" max="9492" width="15.1640625" style="15" customWidth="1"/>
    <col min="9493" max="9495" width="13.33203125" style="15" customWidth="1"/>
    <col min="9496" max="9496" width="16.33203125" style="15" customWidth="1"/>
    <col min="9497" max="9499" width="13.33203125" style="15" customWidth="1"/>
    <col min="9500" max="9500" width="20" style="15" customWidth="1"/>
    <col min="9501" max="9501" width="20.83203125" style="15" customWidth="1"/>
    <col min="9502" max="9502" width="18.6640625" style="15" customWidth="1"/>
    <col min="9503" max="9728" width="12" style="15"/>
    <col min="9729" max="9729" width="17.5" style="15" customWidth="1"/>
    <col min="9730" max="9730" width="7.1640625" style="15" customWidth="1"/>
    <col min="9731" max="9731" width="7.5" style="15" customWidth="1"/>
    <col min="9732" max="9732" width="5.83203125" style="15" customWidth="1"/>
    <col min="9733" max="9733" width="5" style="15" customWidth="1"/>
    <col min="9734" max="9734" width="7.1640625" style="15" customWidth="1"/>
    <col min="9735" max="9735" width="6.6640625" style="15" customWidth="1"/>
    <col min="9736" max="9736" width="7.1640625" style="15" customWidth="1"/>
    <col min="9737" max="9737" width="6.5" style="15" customWidth="1"/>
    <col min="9738" max="9738" width="6.1640625" style="15" customWidth="1"/>
    <col min="9739" max="9740" width="7.83203125" style="15" customWidth="1"/>
    <col min="9741" max="9741" width="8.83203125" style="15" customWidth="1"/>
    <col min="9742" max="9742" width="8" style="15" customWidth="1"/>
    <col min="9743" max="9743" width="16" style="15" customWidth="1"/>
    <col min="9744" max="9744" width="25.33203125" style="15" customWidth="1"/>
    <col min="9745" max="9745" width="15.5" style="15" customWidth="1"/>
    <col min="9746" max="9746" width="21.6640625" style="15" customWidth="1"/>
    <col min="9747" max="9747" width="5.83203125" style="15" customWidth="1"/>
    <col min="9748" max="9748" width="15.1640625" style="15" customWidth="1"/>
    <col min="9749" max="9751" width="13.33203125" style="15" customWidth="1"/>
    <col min="9752" max="9752" width="16.33203125" style="15" customWidth="1"/>
    <col min="9753" max="9755" width="13.33203125" style="15" customWidth="1"/>
    <col min="9756" max="9756" width="20" style="15" customWidth="1"/>
    <col min="9757" max="9757" width="20.83203125" style="15" customWidth="1"/>
    <col min="9758" max="9758" width="18.6640625" style="15" customWidth="1"/>
    <col min="9759" max="9984" width="12" style="15"/>
    <col min="9985" max="9985" width="17.5" style="15" customWidth="1"/>
    <col min="9986" max="9986" width="7.1640625" style="15" customWidth="1"/>
    <col min="9987" max="9987" width="7.5" style="15" customWidth="1"/>
    <col min="9988" max="9988" width="5.83203125" style="15" customWidth="1"/>
    <col min="9989" max="9989" width="5" style="15" customWidth="1"/>
    <col min="9990" max="9990" width="7.1640625" style="15" customWidth="1"/>
    <col min="9991" max="9991" width="6.6640625" style="15" customWidth="1"/>
    <col min="9992" max="9992" width="7.1640625" style="15" customWidth="1"/>
    <col min="9993" max="9993" width="6.5" style="15" customWidth="1"/>
    <col min="9994" max="9994" width="6.1640625" style="15" customWidth="1"/>
    <col min="9995" max="9996" width="7.83203125" style="15" customWidth="1"/>
    <col min="9997" max="9997" width="8.83203125" style="15" customWidth="1"/>
    <col min="9998" max="9998" width="8" style="15" customWidth="1"/>
    <col min="9999" max="9999" width="16" style="15" customWidth="1"/>
    <col min="10000" max="10000" width="25.33203125" style="15" customWidth="1"/>
    <col min="10001" max="10001" width="15.5" style="15" customWidth="1"/>
    <col min="10002" max="10002" width="21.6640625" style="15" customWidth="1"/>
    <col min="10003" max="10003" width="5.83203125" style="15" customWidth="1"/>
    <col min="10004" max="10004" width="15.1640625" style="15" customWidth="1"/>
    <col min="10005" max="10007" width="13.33203125" style="15" customWidth="1"/>
    <col min="10008" max="10008" width="16.33203125" style="15" customWidth="1"/>
    <col min="10009" max="10011" width="13.33203125" style="15" customWidth="1"/>
    <col min="10012" max="10012" width="20" style="15" customWidth="1"/>
    <col min="10013" max="10013" width="20.83203125" style="15" customWidth="1"/>
    <col min="10014" max="10014" width="18.6640625" style="15" customWidth="1"/>
    <col min="10015" max="10240" width="12" style="15"/>
    <col min="10241" max="10241" width="17.5" style="15" customWidth="1"/>
    <col min="10242" max="10242" width="7.1640625" style="15" customWidth="1"/>
    <col min="10243" max="10243" width="7.5" style="15" customWidth="1"/>
    <col min="10244" max="10244" width="5.83203125" style="15" customWidth="1"/>
    <col min="10245" max="10245" width="5" style="15" customWidth="1"/>
    <col min="10246" max="10246" width="7.1640625" style="15" customWidth="1"/>
    <col min="10247" max="10247" width="6.6640625" style="15" customWidth="1"/>
    <col min="10248" max="10248" width="7.1640625" style="15" customWidth="1"/>
    <col min="10249" max="10249" width="6.5" style="15" customWidth="1"/>
    <col min="10250" max="10250" width="6.1640625" style="15" customWidth="1"/>
    <col min="10251" max="10252" width="7.83203125" style="15" customWidth="1"/>
    <col min="10253" max="10253" width="8.83203125" style="15" customWidth="1"/>
    <col min="10254" max="10254" width="8" style="15" customWidth="1"/>
    <col min="10255" max="10255" width="16" style="15" customWidth="1"/>
    <col min="10256" max="10256" width="25.33203125" style="15" customWidth="1"/>
    <col min="10257" max="10257" width="15.5" style="15" customWidth="1"/>
    <col min="10258" max="10258" width="21.6640625" style="15" customWidth="1"/>
    <col min="10259" max="10259" width="5.83203125" style="15" customWidth="1"/>
    <col min="10260" max="10260" width="15.1640625" style="15" customWidth="1"/>
    <col min="10261" max="10263" width="13.33203125" style="15" customWidth="1"/>
    <col min="10264" max="10264" width="16.33203125" style="15" customWidth="1"/>
    <col min="10265" max="10267" width="13.33203125" style="15" customWidth="1"/>
    <col min="10268" max="10268" width="20" style="15" customWidth="1"/>
    <col min="10269" max="10269" width="20.83203125" style="15" customWidth="1"/>
    <col min="10270" max="10270" width="18.6640625" style="15" customWidth="1"/>
    <col min="10271" max="10496" width="12" style="15"/>
    <col min="10497" max="10497" width="17.5" style="15" customWidth="1"/>
    <col min="10498" max="10498" width="7.1640625" style="15" customWidth="1"/>
    <col min="10499" max="10499" width="7.5" style="15" customWidth="1"/>
    <col min="10500" max="10500" width="5.83203125" style="15" customWidth="1"/>
    <col min="10501" max="10501" width="5" style="15" customWidth="1"/>
    <col min="10502" max="10502" width="7.1640625" style="15" customWidth="1"/>
    <col min="10503" max="10503" width="6.6640625" style="15" customWidth="1"/>
    <col min="10504" max="10504" width="7.1640625" style="15" customWidth="1"/>
    <col min="10505" max="10505" width="6.5" style="15" customWidth="1"/>
    <col min="10506" max="10506" width="6.1640625" style="15" customWidth="1"/>
    <col min="10507" max="10508" width="7.83203125" style="15" customWidth="1"/>
    <col min="10509" max="10509" width="8.83203125" style="15" customWidth="1"/>
    <col min="10510" max="10510" width="8" style="15" customWidth="1"/>
    <col min="10511" max="10511" width="16" style="15" customWidth="1"/>
    <col min="10512" max="10512" width="25.33203125" style="15" customWidth="1"/>
    <col min="10513" max="10513" width="15.5" style="15" customWidth="1"/>
    <col min="10514" max="10514" width="21.6640625" style="15" customWidth="1"/>
    <col min="10515" max="10515" width="5.83203125" style="15" customWidth="1"/>
    <col min="10516" max="10516" width="15.1640625" style="15" customWidth="1"/>
    <col min="10517" max="10519" width="13.33203125" style="15" customWidth="1"/>
    <col min="10520" max="10520" width="16.33203125" style="15" customWidth="1"/>
    <col min="10521" max="10523" width="13.33203125" style="15" customWidth="1"/>
    <col min="10524" max="10524" width="20" style="15" customWidth="1"/>
    <col min="10525" max="10525" width="20.83203125" style="15" customWidth="1"/>
    <col min="10526" max="10526" width="18.6640625" style="15" customWidth="1"/>
    <col min="10527" max="10752" width="12" style="15"/>
    <col min="10753" max="10753" width="17.5" style="15" customWidth="1"/>
    <col min="10754" max="10754" width="7.1640625" style="15" customWidth="1"/>
    <col min="10755" max="10755" width="7.5" style="15" customWidth="1"/>
    <col min="10756" max="10756" width="5.83203125" style="15" customWidth="1"/>
    <col min="10757" max="10757" width="5" style="15" customWidth="1"/>
    <col min="10758" max="10758" width="7.1640625" style="15" customWidth="1"/>
    <col min="10759" max="10759" width="6.6640625" style="15" customWidth="1"/>
    <col min="10760" max="10760" width="7.1640625" style="15" customWidth="1"/>
    <col min="10761" max="10761" width="6.5" style="15" customWidth="1"/>
    <col min="10762" max="10762" width="6.1640625" style="15" customWidth="1"/>
    <col min="10763" max="10764" width="7.83203125" style="15" customWidth="1"/>
    <col min="10765" max="10765" width="8.83203125" style="15" customWidth="1"/>
    <col min="10766" max="10766" width="8" style="15" customWidth="1"/>
    <col min="10767" max="10767" width="16" style="15" customWidth="1"/>
    <col min="10768" max="10768" width="25.33203125" style="15" customWidth="1"/>
    <col min="10769" max="10769" width="15.5" style="15" customWidth="1"/>
    <col min="10770" max="10770" width="21.6640625" style="15" customWidth="1"/>
    <col min="10771" max="10771" width="5.83203125" style="15" customWidth="1"/>
    <col min="10772" max="10772" width="15.1640625" style="15" customWidth="1"/>
    <col min="10773" max="10775" width="13.33203125" style="15" customWidth="1"/>
    <col min="10776" max="10776" width="16.33203125" style="15" customWidth="1"/>
    <col min="10777" max="10779" width="13.33203125" style="15" customWidth="1"/>
    <col min="10780" max="10780" width="20" style="15" customWidth="1"/>
    <col min="10781" max="10781" width="20.83203125" style="15" customWidth="1"/>
    <col min="10782" max="10782" width="18.6640625" style="15" customWidth="1"/>
    <col min="10783" max="11008" width="12" style="15"/>
    <col min="11009" max="11009" width="17.5" style="15" customWidth="1"/>
    <col min="11010" max="11010" width="7.1640625" style="15" customWidth="1"/>
    <col min="11011" max="11011" width="7.5" style="15" customWidth="1"/>
    <col min="11012" max="11012" width="5.83203125" style="15" customWidth="1"/>
    <col min="11013" max="11013" width="5" style="15" customWidth="1"/>
    <col min="11014" max="11014" width="7.1640625" style="15" customWidth="1"/>
    <col min="11015" max="11015" width="6.6640625" style="15" customWidth="1"/>
    <col min="11016" max="11016" width="7.1640625" style="15" customWidth="1"/>
    <col min="11017" max="11017" width="6.5" style="15" customWidth="1"/>
    <col min="11018" max="11018" width="6.1640625" style="15" customWidth="1"/>
    <col min="11019" max="11020" width="7.83203125" style="15" customWidth="1"/>
    <col min="11021" max="11021" width="8.83203125" style="15" customWidth="1"/>
    <col min="11022" max="11022" width="8" style="15" customWidth="1"/>
    <col min="11023" max="11023" width="16" style="15" customWidth="1"/>
    <col min="11024" max="11024" width="25.33203125" style="15" customWidth="1"/>
    <col min="11025" max="11025" width="15.5" style="15" customWidth="1"/>
    <col min="11026" max="11026" width="21.6640625" style="15" customWidth="1"/>
    <col min="11027" max="11027" width="5.83203125" style="15" customWidth="1"/>
    <col min="11028" max="11028" width="15.1640625" style="15" customWidth="1"/>
    <col min="11029" max="11031" width="13.33203125" style="15" customWidth="1"/>
    <col min="11032" max="11032" width="16.33203125" style="15" customWidth="1"/>
    <col min="11033" max="11035" width="13.33203125" style="15" customWidth="1"/>
    <col min="11036" max="11036" width="20" style="15" customWidth="1"/>
    <col min="11037" max="11037" width="20.83203125" style="15" customWidth="1"/>
    <col min="11038" max="11038" width="18.6640625" style="15" customWidth="1"/>
    <col min="11039" max="11264" width="12" style="15"/>
    <col min="11265" max="11265" width="17.5" style="15" customWidth="1"/>
    <col min="11266" max="11266" width="7.1640625" style="15" customWidth="1"/>
    <col min="11267" max="11267" width="7.5" style="15" customWidth="1"/>
    <col min="11268" max="11268" width="5.83203125" style="15" customWidth="1"/>
    <col min="11269" max="11269" width="5" style="15" customWidth="1"/>
    <col min="11270" max="11270" width="7.1640625" style="15" customWidth="1"/>
    <col min="11271" max="11271" width="6.6640625" style="15" customWidth="1"/>
    <col min="11272" max="11272" width="7.1640625" style="15" customWidth="1"/>
    <col min="11273" max="11273" width="6.5" style="15" customWidth="1"/>
    <col min="11274" max="11274" width="6.1640625" style="15" customWidth="1"/>
    <col min="11275" max="11276" width="7.83203125" style="15" customWidth="1"/>
    <col min="11277" max="11277" width="8.83203125" style="15" customWidth="1"/>
    <col min="11278" max="11278" width="8" style="15" customWidth="1"/>
    <col min="11279" max="11279" width="16" style="15" customWidth="1"/>
    <col min="11280" max="11280" width="25.33203125" style="15" customWidth="1"/>
    <col min="11281" max="11281" width="15.5" style="15" customWidth="1"/>
    <col min="11282" max="11282" width="21.6640625" style="15" customWidth="1"/>
    <col min="11283" max="11283" width="5.83203125" style="15" customWidth="1"/>
    <col min="11284" max="11284" width="15.1640625" style="15" customWidth="1"/>
    <col min="11285" max="11287" width="13.33203125" style="15" customWidth="1"/>
    <col min="11288" max="11288" width="16.33203125" style="15" customWidth="1"/>
    <col min="11289" max="11291" width="13.33203125" style="15" customWidth="1"/>
    <col min="11292" max="11292" width="20" style="15" customWidth="1"/>
    <col min="11293" max="11293" width="20.83203125" style="15" customWidth="1"/>
    <col min="11294" max="11294" width="18.6640625" style="15" customWidth="1"/>
    <col min="11295" max="11520" width="12" style="15"/>
    <col min="11521" max="11521" width="17.5" style="15" customWidth="1"/>
    <col min="11522" max="11522" width="7.1640625" style="15" customWidth="1"/>
    <col min="11523" max="11523" width="7.5" style="15" customWidth="1"/>
    <col min="11524" max="11524" width="5.83203125" style="15" customWidth="1"/>
    <col min="11525" max="11525" width="5" style="15" customWidth="1"/>
    <col min="11526" max="11526" width="7.1640625" style="15" customWidth="1"/>
    <col min="11527" max="11527" width="6.6640625" style="15" customWidth="1"/>
    <col min="11528" max="11528" width="7.1640625" style="15" customWidth="1"/>
    <col min="11529" max="11529" width="6.5" style="15" customWidth="1"/>
    <col min="11530" max="11530" width="6.1640625" style="15" customWidth="1"/>
    <col min="11531" max="11532" width="7.83203125" style="15" customWidth="1"/>
    <col min="11533" max="11533" width="8.83203125" style="15" customWidth="1"/>
    <col min="11534" max="11534" width="8" style="15" customWidth="1"/>
    <col min="11535" max="11535" width="16" style="15" customWidth="1"/>
    <col min="11536" max="11536" width="25.33203125" style="15" customWidth="1"/>
    <col min="11537" max="11537" width="15.5" style="15" customWidth="1"/>
    <col min="11538" max="11538" width="21.6640625" style="15" customWidth="1"/>
    <col min="11539" max="11539" width="5.83203125" style="15" customWidth="1"/>
    <col min="11540" max="11540" width="15.1640625" style="15" customWidth="1"/>
    <col min="11541" max="11543" width="13.33203125" style="15" customWidth="1"/>
    <col min="11544" max="11544" width="16.33203125" style="15" customWidth="1"/>
    <col min="11545" max="11547" width="13.33203125" style="15" customWidth="1"/>
    <col min="11548" max="11548" width="20" style="15" customWidth="1"/>
    <col min="11549" max="11549" width="20.83203125" style="15" customWidth="1"/>
    <col min="11550" max="11550" width="18.6640625" style="15" customWidth="1"/>
    <col min="11551" max="11776" width="12" style="15"/>
    <col min="11777" max="11777" width="17.5" style="15" customWidth="1"/>
    <col min="11778" max="11778" width="7.1640625" style="15" customWidth="1"/>
    <col min="11779" max="11779" width="7.5" style="15" customWidth="1"/>
    <col min="11780" max="11780" width="5.83203125" style="15" customWidth="1"/>
    <col min="11781" max="11781" width="5" style="15" customWidth="1"/>
    <col min="11782" max="11782" width="7.1640625" style="15" customWidth="1"/>
    <col min="11783" max="11783" width="6.6640625" style="15" customWidth="1"/>
    <col min="11784" max="11784" width="7.1640625" style="15" customWidth="1"/>
    <col min="11785" max="11785" width="6.5" style="15" customWidth="1"/>
    <col min="11786" max="11786" width="6.1640625" style="15" customWidth="1"/>
    <col min="11787" max="11788" width="7.83203125" style="15" customWidth="1"/>
    <col min="11789" max="11789" width="8.83203125" style="15" customWidth="1"/>
    <col min="11790" max="11790" width="8" style="15" customWidth="1"/>
    <col min="11791" max="11791" width="16" style="15" customWidth="1"/>
    <col min="11792" max="11792" width="25.33203125" style="15" customWidth="1"/>
    <col min="11793" max="11793" width="15.5" style="15" customWidth="1"/>
    <col min="11794" max="11794" width="21.6640625" style="15" customWidth="1"/>
    <col min="11795" max="11795" width="5.83203125" style="15" customWidth="1"/>
    <col min="11796" max="11796" width="15.1640625" style="15" customWidth="1"/>
    <col min="11797" max="11799" width="13.33203125" style="15" customWidth="1"/>
    <col min="11800" max="11800" width="16.33203125" style="15" customWidth="1"/>
    <col min="11801" max="11803" width="13.33203125" style="15" customWidth="1"/>
    <col min="11804" max="11804" width="20" style="15" customWidth="1"/>
    <col min="11805" max="11805" width="20.83203125" style="15" customWidth="1"/>
    <col min="11806" max="11806" width="18.6640625" style="15" customWidth="1"/>
    <col min="11807" max="12032" width="12" style="15"/>
    <col min="12033" max="12033" width="17.5" style="15" customWidth="1"/>
    <col min="12034" max="12034" width="7.1640625" style="15" customWidth="1"/>
    <col min="12035" max="12035" width="7.5" style="15" customWidth="1"/>
    <col min="12036" max="12036" width="5.83203125" style="15" customWidth="1"/>
    <col min="12037" max="12037" width="5" style="15" customWidth="1"/>
    <col min="12038" max="12038" width="7.1640625" style="15" customWidth="1"/>
    <col min="12039" max="12039" width="6.6640625" style="15" customWidth="1"/>
    <col min="12040" max="12040" width="7.1640625" style="15" customWidth="1"/>
    <col min="12041" max="12041" width="6.5" style="15" customWidth="1"/>
    <col min="12042" max="12042" width="6.1640625" style="15" customWidth="1"/>
    <col min="12043" max="12044" width="7.83203125" style="15" customWidth="1"/>
    <col min="12045" max="12045" width="8.83203125" style="15" customWidth="1"/>
    <col min="12046" max="12046" width="8" style="15" customWidth="1"/>
    <col min="12047" max="12047" width="16" style="15" customWidth="1"/>
    <col min="12048" max="12048" width="25.33203125" style="15" customWidth="1"/>
    <col min="12049" max="12049" width="15.5" style="15" customWidth="1"/>
    <col min="12050" max="12050" width="21.6640625" style="15" customWidth="1"/>
    <col min="12051" max="12051" width="5.83203125" style="15" customWidth="1"/>
    <col min="12052" max="12052" width="15.1640625" style="15" customWidth="1"/>
    <col min="12053" max="12055" width="13.33203125" style="15" customWidth="1"/>
    <col min="12056" max="12056" width="16.33203125" style="15" customWidth="1"/>
    <col min="12057" max="12059" width="13.33203125" style="15" customWidth="1"/>
    <col min="12060" max="12060" width="20" style="15" customWidth="1"/>
    <col min="12061" max="12061" width="20.83203125" style="15" customWidth="1"/>
    <col min="12062" max="12062" width="18.6640625" style="15" customWidth="1"/>
    <col min="12063" max="12288" width="12" style="15"/>
    <col min="12289" max="12289" width="17.5" style="15" customWidth="1"/>
    <col min="12290" max="12290" width="7.1640625" style="15" customWidth="1"/>
    <col min="12291" max="12291" width="7.5" style="15" customWidth="1"/>
    <col min="12292" max="12292" width="5.83203125" style="15" customWidth="1"/>
    <col min="12293" max="12293" width="5" style="15" customWidth="1"/>
    <col min="12294" max="12294" width="7.1640625" style="15" customWidth="1"/>
    <col min="12295" max="12295" width="6.6640625" style="15" customWidth="1"/>
    <col min="12296" max="12296" width="7.1640625" style="15" customWidth="1"/>
    <col min="12297" max="12297" width="6.5" style="15" customWidth="1"/>
    <col min="12298" max="12298" width="6.1640625" style="15" customWidth="1"/>
    <col min="12299" max="12300" width="7.83203125" style="15" customWidth="1"/>
    <col min="12301" max="12301" width="8.83203125" style="15" customWidth="1"/>
    <col min="12302" max="12302" width="8" style="15" customWidth="1"/>
    <col min="12303" max="12303" width="16" style="15" customWidth="1"/>
    <col min="12304" max="12304" width="25.33203125" style="15" customWidth="1"/>
    <col min="12305" max="12305" width="15.5" style="15" customWidth="1"/>
    <col min="12306" max="12306" width="21.6640625" style="15" customWidth="1"/>
    <col min="12307" max="12307" width="5.83203125" style="15" customWidth="1"/>
    <col min="12308" max="12308" width="15.1640625" style="15" customWidth="1"/>
    <col min="12309" max="12311" width="13.33203125" style="15" customWidth="1"/>
    <col min="12312" max="12312" width="16.33203125" style="15" customWidth="1"/>
    <col min="12313" max="12315" width="13.33203125" style="15" customWidth="1"/>
    <col min="12316" max="12316" width="20" style="15" customWidth="1"/>
    <col min="12317" max="12317" width="20.83203125" style="15" customWidth="1"/>
    <col min="12318" max="12318" width="18.6640625" style="15" customWidth="1"/>
    <col min="12319" max="12544" width="12" style="15"/>
    <col min="12545" max="12545" width="17.5" style="15" customWidth="1"/>
    <col min="12546" max="12546" width="7.1640625" style="15" customWidth="1"/>
    <col min="12547" max="12547" width="7.5" style="15" customWidth="1"/>
    <col min="12548" max="12548" width="5.83203125" style="15" customWidth="1"/>
    <col min="12549" max="12549" width="5" style="15" customWidth="1"/>
    <col min="12550" max="12550" width="7.1640625" style="15" customWidth="1"/>
    <col min="12551" max="12551" width="6.6640625" style="15" customWidth="1"/>
    <col min="12552" max="12552" width="7.1640625" style="15" customWidth="1"/>
    <col min="12553" max="12553" width="6.5" style="15" customWidth="1"/>
    <col min="12554" max="12554" width="6.1640625" style="15" customWidth="1"/>
    <col min="12555" max="12556" width="7.83203125" style="15" customWidth="1"/>
    <col min="12557" max="12557" width="8.83203125" style="15" customWidth="1"/>
    <col min="12558" max="12558" width="8" style="15" customWidth="1"/>
    <col min="12559" max="12559" width="16" style="15" customWidth="1"/>
    <col min="12560" max="12560" width="25.33203125" style="15" customWidth="1"/>
    <col min="12561" max="12561" width="15.5" style="15" customWidth="1"/>
    <col min="12562" max="12562" width="21.6640625" style="15" customWidth="1"/>
    <col min="12563" max="12563" width="5.83203125" style="15" customWidth="1"/>
    <col min="12564" max="12564" width="15.1640625" style="15" customWidth="1"/>
    <col min="12565" max="12567" width="13.33203125" style="15" customWidth="1"/>
    <col min="12568" max="12568" width="16.33203125" style="15" customWidth="1"/>
    <col min="12569" max="12571" width="13.33203125" style="15" customWidth="1"/>
    <col min="12572" max="12572" width="20" style="15" customWidth="1"/>
    <col min="12573" max="12573" width="20.83203125" style="15" customWidth="1"/>
    <col min="12574" max="12574" width="18.6640625" style="15" customWidth="1"/>
    <col min="12575" max="12800" width="12" style="15"/>
    <col min="12801" max="12801" width="17.5" style="15" customWidth="1"/>
    <col min="12802" max="12802" width="7.1640625" style="15" customWidth="1"/>
    <col min="12803" max="12803" width="7.5" style="15" customWidth="1"/>
    <col min="12804" max="12804" width="5.83203125" style="15" customWidth="1"/>
    <col min="12805" max="12805" width="5" style="15" customWidth="1"/>
    <col min="12806" max="12806" width="7.1640625" style="15" customWidth="1"/>
    <col min="12807" max="12807" width="6.6640625" style="15" customWidth="1"/>
    <col min="12808" max="12808" width="7.1640625" style="15" customWidth="1"/>
    <col min="12809" max="12809" width="6.5" style="15" customWidth="1"/>
    <col min="12810" max="12810" width="6.1640625" style="15" customWidth="1"/>
    <col min="12811" max="12812" width="7.83203125" style="15" customWidth="1"/>
    <col min="12813" max="12813" width="8.83203125" style="15" customWidth="1"/>
    <col min="12814" max="12814" width="8" style="15" customWidth="1"/>
    <col min="12815" max="12815" width="16" style="15" customWidth="1"/>
    <col min="12816" max="12816" width="25.33203125" style="15" customWidth="1"/>
    <col min="12817" max="12817" width="15.5" style="15" customWidth="1"/>
    <col min="12818" max="12818" width="21.6640625" style="15" customWidth="1"/>
    <col min="12819" max="12819" width="5.83203125" style="15" customWidth="1"/>
    <col min="12820" max="12820" width="15.1640625" style="15" customWidth="1"/>
    <col min="12821" max="12823" width="13.33203125" style="15" customWidth="1"/>
    <col min="12824" max="12824" width="16.33203125" style="15" customWidth="1"/>
    <col min="12825" max="12827" width="13.33203125" style="15" customWidth="1"/>
    <col min="12828" max="12828" width="20" style="15" customWidth="1"/>
    <col min="12829" max="12829" width="20.83203125" style="15" customWidth="1"/>
    <col min="12830" max="12830" width="18.6640625" style="15" customWidth="1"/>
    <col min="12831" max="13056" width="12" style="15"/>
    <col min="13057" max="13057" width="17.5" style="15" customWidth="1"/>
    <col min="13058" max="13058" width="7.1640625" style="15" customWidth="1"/>
    <col min="13059" max="13059" width="7.5" style="15" customWidth="1"/>
    <col min="13060" max="13060" width="5.83203125" style="15" customWidth="1"/>
    <col min="13061" max="13061" width="5" style="15" customWidth="1"/>
    <col min="13062" max="13062" width="7.1640625" style="15" customWidth="1"/>
    <col min="13063" max="13063" width="6.6640625" style="15" customWidth="1"/>
    <col min="13064" max="13064" width="7.1640625" style="15" customWidth="1"/>
    <col min="13065" max="13065" width="6.5" style="15" customWidth="1"/>
    <col min="13066" max="13066" width="6.1640625" style="15" customWidth="1"/>
    <col min="13067" max="13068" width="7.83203125" style="15" customWidth="1"/>
    <col min="13069" max="13069" width="8.83203125" style="15" customWidth="1"/>
    <col min="13070" max="13070" width="8" style="15" customWidth="1"/>
    <col min="13071" max="13071" width="16" style="15" customWidth="1"/>
    <col min="13072" max="13072" width="25.33203125" style="15" customWidth="1"/>
    <col min="13073" max="13073" width="15.5" style="15" customWidth="1"/>
    <col min="13074" max="13074" width="21.6640625" style="15" customWidth="1"/>
    <col min="13075" max="13075" width="5.83203125" style="15" customWidth="1"/>
    <col min="13076" max="13076" width="15.1640625" style="15" customWidth="1"/>
    <col min="13077" max="13079" width="13.33203125" style="15" customWidth="1"/>
    <col min="13080" max="13080" width="16.33203125" style="15" customWidth="1"/>
    <col min="13081" max="13083" width="13.33203125" style="15" customWidth="1"/>
    <col min="13084" max="13084" width="20" style="15" customWidth="1"/>
    <col min="13085" max="13085" width="20.83203125" style="15" customWidth="1"/>
    <col min="13086" max="13086" width="18.6640625" style="15" customWidth="1"/>
    <col min="13087" max="13312" width="12" style="15"/>
    <col min="13313" max="13313" width="17.5" style="15" customWidth="1"/>
    <col min="13314" max="13314" width="7.1640625" style="15" customWidth="1"/>
    <col min="13315" max="13315" width="7.5" style="15" customWidth="1"/>
    <col min="13316" max="13316" width="5.83203125" style="15" customWidth="1"/>
    <col min="13317" max="13317" width="5" style="15" customWidth="1"/>
    <col min="13318" max="13318" width="7.1640625" style="15" customWidth="1"/>
    <col min="13319" max="13319" width="6.6640625" style="15" customWidth="1"/>
    <col min="13320" max="13320" width="7.1640625" style="15" customWidth="1"/>
    <col min="13321" max="13321" width="6.5" style="15" customWidth="1"/>
    <col min="13322" max="13322" width="6.1640625" style="15" customWidth="1"/>
    <col min="13323" max="13324" width="7.83203125" style="15" customWidth="1"/>
    <col min="13325" max="13325" width="8.83203125" style="15" customWidth="1"/>
    <col min="13326" max="13326" width="8" style="15" customWidth="1"/>
    <col min="13327" max="13327" width="16" style="15" customWidth="1"/>
    <col min="13328" max="13328" width="25.33203125" style="15" customWidth="1"/>
    <col min="13329" max="13329" width="15.5" style="15" customWidth="1"/>
    <col min="13330" max="13330" width="21.6640625" style="15" customWidth="1"/>
    <col min="13331" max="13331" width="5.83203125" style="15" customWidth="1"/>
    <col min="13332" max="13332" width="15.1640625" style="15" customWidth="1"/>
    <col min="13333" max="13335" width="13.33203125" style="15" customWidth="1"/>
    <col min="13336" max="13336" width="16.33203125" style="15" customWidth="1"/>
    <col min="13337" max="13339" width="13.33203125" style="15" customWidth="1"/>
    <col min="13340" max="13340" width="20" style="15" customWidth="1"/>
    <col min="13341" max="13341" width="20.83203125" style="15" customWidth="1"/>
    <col min="13342" max="13342" width="18.6640625" style="15" customWidth="1"/>
    <col min="13343" max="13568" width="12" style="15"/>
    <col min="13569" max="13569" width="17.5" style="15" customWidth="1"/>
    <col min="13570" max="13570" width="7.1640625" style="15" customWidth="1"/>
    <col min="13571" max="13571" width="7.5" style="15" customWidth="1"/>
    <col min="13572" max="13572" width="5.83203125" style="15" customWidth="1"/>
    <col min="13573" max="13573" width="5" style="15" customWidth="1"/>
    <col min="13574" max="13574" width="7.1640625" style="15" customWidth="1"/>
    <col min="13575" max="13575" width="6.6640625" style="15" customWidth="1"/>
    <col min="13576" max="13576" width="7.1640625" style="15" customWidth="1"/>
    <col min="13577" max="13577" width="6.5" style="15" customWidth="1"/>
    <col min="13578" max="13578" width="6.1640625" style="15" customWidth="1"/>
    <col min="13579" max="13580" width="7.83203125" style="15" customWidth="1"/>
    <col min="13581" max="13581" width="8.83203125" style="15" customWidth="1"/>
    <col min="13582" max="13582" width="8" style="15" customWidth="1"/>
    <col min="13583" max="13583" width="16" style="15" customWidth="1"/>
    <col min="13584" max="13584" width="25.33203125" style="15" customWidth="1"/>
    <col min="13585" max="13585" width="15.5" style="15" customWidth="1"/>
    <col min="13586" max="13586" width="21.6640625" style="15" customWidth="1"/>
    <col min="13587" max="13587" width="5.83203125" style="15" customWidth="1"/>
    <col min="13588" max="13588" width="15.1640625" style="15" customWidth="1"/>
    <col min="13589" max="13591" width="13.33203125" style="15" customWidth="1"/>
    <col min="13592" max="13592" width="16.33203125" style="15" customWidth="1"/>
    <col min="13593" max="13595" width="13.33203125" style="15" customWidth="1"/>
    <col min="13596" max="13596" width="20" style="15" customWidth="1"/>
    <col min="13597" max="13597" width="20.83203125" style="15" customWidth="1"/>
    <col min="13598" max="13598" width="18.6640625" style="15" customWidth="1"/>
    <col min="13599" max="13824" width="12" style="15"/>
    <col min="13825" max="13825" width="17.5" style="15" customWidth="1"/>
    <col min="13826" max="13826" width="7.1640625" style="15" customWidth="1"/>
    <col min="13827" max="13827" width="7.5" style="15" customWidth="1"/>
    <col min="13828" max="13828" width="5.83203125" style="15" customWidth="1"/>
    <col min="13829" max="13829" width="5" style="15" customWidth="1"/>
    <col min="13830" max="13830" width="7.1640625" style="15" customWidth="1"/>
    <col min="13831" max="13831" width="6.6640625" style="15" customWidth="1"/>
    <col min="13832" max="13832" width="7.1640625" style="15" customWidth="1"/>
    <col min="13833" max="13833" width="6.5" style="15" customWidth="1"/>
    <col min="13834" max="13834" width="6.1640625" style="15" customWidth="1"/>
    <col min="13835" max="13836" width="7.83203125" style="15" customWidth="1"/>
    <col min="13837" max="13837" width="8.83203125" style="15" customWidth="1"/>
    <col min="13838" max="13838" width="8" style="15" customWidth="1"/>
    <col min="13839" max="13839" width="16" style="15" customWidth="1"/>
    <col min="13840" max="13840" width="25.33203125" style="15" customWidth="1"/>
    <col min="13841" max="13841" width="15.5" style="15" customWidth="1"/>
    <col min="13842" max="13842" width="21.6640625" style="15" customWidth="1"/>
    <col min="13843" max="13843" width="5.83203125" style="15" customWidth="1"/>
    <col min="13844" max="13844" width="15.1640625" style="15" customWidth="1"/>
    <col min="13845" max="13847" width="13.33203125" style="15" customWidth="1"/>
    <col min="13848" max="13848" width="16.33203125" style="15" customWidth="1"/>
    <col min="13849" max="13851" width="13.33203125" style="15" customWidth="1"/>
    <col min="13852" max="13852" width="20" style="15" customWidth="1"/>
    <col min="13853" max="13853" width="20.83203125" style="15" customWidth="1"/>
    <col min="13854" max="13854" width="18.6640625" style="15" customWidth="1"/>
    <col min="13855" max="14080" width="12" style="15"/>
    <col min="14081" max="14081" width="17.5" style="15" customWidth="1"/>
    <col min="14082" max="14082" width="7.1640625" style="15" customWidth="1"/>
    <col min="14083" max="14083" width="7.5" style="15" customWidth="1"/>
    <col min="14084" max="14084" width="5.83203125" style="15" customWidth="1"/>
    <col min="14085" max="14085" width="5" style="15" customWidth="1"/>
    <col min="14086" max="14086" width="7.1640625" style="15" customWidth="1"/>
    <col min="14087" max="14087" width="6.6640625" style="15" customWidth="1"/>
    <col min="14088" max="14088" width="7.1640625" style="15" customWidth="1"/>
    <col min="14089" max="14089" width="6.5" style="15" customWidth="1"/>
    <col min="14090" max="14090" width="6.1640625" style="15" customWidth="1"/>
    <col min="14091" max="14092" width="7.83203125" style="15" customWidth="1"/>
    <col min="14093" max="14093" width="8.83203125" style="15" customWidth="1"/>
    <col min="14094" max="14094" width="8" style="15" customWidth="1"/>
    <col min="14095" max="14095" width="16" style="15" customWidth="1"/>
    <col min="14096" max="14096" width="25.33203125" style="15" customWidth="1"/>
    <col min="14097" max="14097" width="15.5" style="15" customWidth="1"/>
    <col min="14098" max="14098" width="21.6640625" style="15" customWidth="1"/>
    <col min="14099" max="14099" width="5.83203125" style="15" customWidth="1"/>
    <col min="14100" max="14100" width="15.1640625" style="15" customWidth="1"/>
    <col min="14101" max="14103" width="13.33203125" style="15" customWidth="1"/>
    <col min="14104" max="14104" width="16.33203125" style="15" customWidth="1"/>
    <col min="14105" max="14107" width="13.33203125" style="15" customWidth="1"/>
    <col min="14108" max="14108" width="20" style="15" customWidth="1"/>
    <col min="14109" max="14109" width="20.83203125" style="15" customWidth="1"/>
    <col min="14110" max="14110" width="18.6640625" style="15" customWidth="1"/>
    <col min="14111" max="14336" width="12" style="15"/>
    <col min="14337" max="14337" width="17.5" style="15" customWidth="1"/>
    <col min="14338" max="14338" width="7.1640625" style="15" customWidth="1"/>
    <col min="14339" max="14339" width="7.5" style="15" customWidth="1"/>
    <col min="14340" max="14340" width="5.83203125" style="15" customWidth="1"/>
    <col min="14341" max="14341" width="5" style="15" customWidth="1"/>
    <col min="14342" max="14342" width="7.1640625" style="15" customWidth="1"/>
    <col min="14343" max="14343" width="6.6640625" style="15" customWidth="1"/>
    <col min="14344" max="14344" width="7.1640625" style="15" customWidth="1"/>
    <col min="14345" max="14345" width="6.5" style="15" customWidth="1"/>
    <col min="14346" max="14346" width="6.1640625" style="15" customWidth="1"/>
    <col min="14347" max="14348" width="7.83203125" style="15" customWidth="1"/>
    <col min="14349" max="14349" width="8.83203125" style="15" customWidth="1"/>
    <col min="14350" max="14350" width="8" style="15" customWidth="1"/>
    <col min="14351" max="14351" width="16" style="15" customWidth="1"/>
    <col min="14352" max="14352" width="25.33203125" style="15" customWidth="1"/>
    <col min="14353" max="14353" width="15.5" style="15" customWidth="1"/>
    <col min="14354" max="14354" width="21.6640625" style="15" customWidth="1"/>
    <col min="14355" max="14355" width="5.83203125" style="15" customWidth="1"/>
    <col min="14356" max="14356" width="15.1640625" style="15" customWidth="1"/>
    <col min="14357" max="14359" width="13.33203125" style="15" customWidth="1"/>
    <col min="14360" max="14360" width="16.33203125" style="15" customWidth="1"/>
    <col min="14361" max="14363" width="13.33203125" style="15" customWidth="1"/>
    <col min="14364" max="14364" width="20" style="15" customWidth="1"/>
    <col min="14365" max="14365" width="20.83203125" style="15" customWidth="1"/>
    <col min="14366" max="14366" width="18.6640625" style="15" customWidth="1"/>
    <col min="14367" max="14592" width="12" style="15"/>
    <col min="14593" max="14593" width="17.5" style="15" customWidth="1"/>
    <col min="14594" max="14594" width="7.1640625" style="15" customWidth="1"/>
    <col min="14595" max="14595" width="7.5" style="15" customWidth="1"/>
    <col min="14596" max="14596" width="5.83203125" style="15" customWidth="1"/>
    <col min="14597" max="14597" width="5" style="15" customWidth="1"/>
    <col min="14598" max="14598" width="7.1640625" style="15" customWidth="1"/>
    <col min="14599" max="14599" width="6.6640625" style="15" customWidth="1"/>
    <col min="14600" max="14600" width="7.1640625" style="15" customWidth="1"/>
    <col min="14601" max="14601" width="6.5" style="15" customWidth="1"/>
    <col min="14602" max="14602" width="6.1640625" style="15" customWidth="1"/>
    <col min="14603" max="14604" width="7.83203125" style="15" customWidth="1"/>
    <col min="14605" max="14605" width="8.83203125" style="15" customWidth="1"/>
    <col min="14606" max="14606" width="8" style="15" customWidth="1"/>
    <col min="14607" max="14607" width="16" style="15" customWidth="1"/>
    <col min="14608" max="14608" width="25.33203125" style="15" customWidth="1"/>
    <col min="14609" max="14609" width="15.5" style="15" customWidth="1"/>
    <col min="14610" max="14610" width="21.6640625" style="15" customWidth="1"/>
    <col min="14611" max="14611" width="5.83203125" style="15" customWidth="1"/>
    <col min="14612" max="14612" width="15.1640625" style="15" customWidth="1"/>
    <col min="14613" max="14615" width="13.33203125" style="15" customWidth="1"/>
    <col min="14616" max="14616" width="16.33203125" style="15" customWidth="1"/>
    <col min="14617" max="14619" width="13.33203125" style="15" customWidth="1"/>
    <col min="14620" max="14620" width="20" style="15" customWidth="1"/>
    <col min="14621" max="14621" width="20.83203125" style="15" customWidth="1"/>
    <col min="14622" max="14622" width="18.6640625" style="15" customWidth="1"/>
    <col min="14623" max="14848" width="12" style="15"/>
    <col min="14849" max="14849" width="17.5" style="15" customWidth="1"/>
    <col min="14850" max="14850" width="7.1640625" style="15" customWidth="1"/>
    <col min="14851" max="14851" width="7.5" style="15" customWidth="1"/>
    <col min="14852" max="14852" width="5.83203125" style="15" customWidth="1"/>
    <col min="14853" max="14853" width="5" style="15" customWidth="1"/>
    <col min="14854" max="14854" width="7.1640625" style="15" customWidth="1"/>
    <col min="14855" max="14855" width="6.6640625" style="15" customWidth="1"/>
    <col min="14856" max="14856" width="7.1640625" style="15" customWidth="1"/>
    <col min="14857" max="14857" width="6.5" style="15" customWidth="1"/>
    <col min="14858" max="14858" width="6.1640625" style="15" customWidth="1"/>
    <col min="14859" max="14860" width="7.83203125" style="15" customWidth="1"/>
    <col min="14861" max="14861" width="8.83203125" style="15" customWidth="1"/>
    <col min="14862" max="14862" width="8" style="15" customWidth="1"/>
    <col min="14863" max="14863" width="16" style="15" customWidth="1"/>
    <col min="14864" max="14864" width="25.33203125" style="15" customWidth="1"/>
    <col min="14865" max="14865" width="15.5" style="15" customWidth="1"/>
    <col min="14866" max="14866" width="21.6640625" style="15" customWidth="1"/>
    <col min="14867" max="14867" width="5.83203125" style="15" customWidth="1"/>
    <col min="14868" max="14868" width="15.1640625" style="15" customWidth="1"/>
    <col min="14869" max="14871" width="13.33203125" style="15" customWidth="1"/>
    <col min="14872" max="14872" width="16.33203125" style="15" customWidth="1"/>
    <col min="14873" max="14875" width="13.33203125" style="15" customWidth="1"/>
    <col min="14876" max="14876" width="20" style="15" customWidth="1"/>
    <col min="14877" max="14877" width="20.83203125" style="15" customWidth="1"/>
    <col min="14878" max="14878" width="18.6640625" style="15" customWidth="1"/>
    <col min="14879" max="15104" width="12" style="15"/>
    <col min="15105" max="15105" width="17.5" style="15" customWidth="1"/>
    <col min="15106" max="15106" width="7.1640625" style="15" customWidth="1"/>
    <col min="15107" max="15107" width="7.5" style="15" customWidth="1"/>
    <col min="15108" max="15108" width="5.83203125" style="15" customWidth="1"/>
    <col min="15109" max="15109" width="5" style="15" customWidth="1"/>
    <col min="15110" max="15110" width="7.1640625" style="15" customWidth="1"/>
    <col min="15111" max="15111" width="6.6640625" style="15" customWidth="1"/>
    <col min="15112" max="15112" width="7.1640625" style="15" customWidth="1"/>
    <col min="15113" max="15113" width="6.5" style="15" customWidth="1"/>
    <col min="15114" max="15114" width="6.1640625" style="15" customWidth="1"/>
    <col min="15115" max="15116" width="7.83203125" style="15" customWidth="1"/>
    <col min="15117" max="15117" width="8.83203125" style="15" customWidth="1"/>
    <col min="15118" max="15118" width="8" style="15" customWidth="1"/>
    <col min="15119" max="15119" width="16" style="15" customWidth="1"/>
    <col min="15120" max="15120" width="25.33203125" style="15" customWidth="1"/>
    <col min="15121" max="15121" width="15.5" style="15" customWidth="1"/>
    <col min="15122" max="15122" width="21.6640625" style="15" customWidth="1"/>
    <col min="15123" max="15123" width="5.83203125" style="15" customWidth="1"/>
    <col min="15124" max="15124" width="15.1640625" style="15" customWidth="1"/>
    <col min="15125" max="15127" width="13.33203125" style="15" customWidth="1"/>
    <col min="15128" max="15128" width="16.33203125" style="15" customWidth="1"/>
    <col min="15129" max="15131" width="13.33203125" style="15" customWidth="1"/>
    <col min="15132" max="15132" width="20" style="15" customWidth="1"/>
    <col min="15133" max="15133" width="20.83203125" style="15" customWidth="1"/>
    <col min="15134" max="15134" width="18.6640625" style="15" customWidth="1"/>
    <col min="15135" max="15360" width="12" style="15"/>
    <col min="15361" max="15361" width="17.5" style="15" customWidth="1"/>
    <col min="15362" max="15362" width="7.1640625" style="15" customWidth="1"/>
    <col min="15363" max="15363" width="7.5" style="15" customWidth="1"/>
    <col min="15364" max="15364" width="5.83203125" style="15" customWidth="1"/>
    <col min="15365" max="15365" width="5" style="15" customWidth="1"/>
    <col min="15366" max="15366" width="7.1640625" style="15" customWidth="1"/>
    <col min="15367" max="15367" width="6.6640625" style="15" customWidth="1"/>
    <col min="15368" max="15368" width="7.1640625" style="15" customWidth="1"/>
    <col min="15369" max="15369" width="6.5" style="15" customWidth="1"/>
    <col min="15370" max="15370" width="6.1640625" style="15" customWidth="1"/>
    <col min="15371" max="15372" width="7.83203125" style="15" customWidth="1"/>
    <col min="15373" max="15373" width="8.83203125" style="15" customWidth="1"/>
    <col min="15374" max="15374" width="8" style="15" customWidth="1"/>
    <col min="15375" max="15375" width="16" style="15" customWidth="1"/>
    <col min="15376" max="15376" width="25.33203125" style="15" customWidth="1"/>
    <col min="15377" max="15377" width="15.5" style="15" customWidth="1"/>
    <col min="15378" max="15378" width="21.6640625" style="15" customWidth="1"/>
    <col min="15379" max="15379" width="5.83203125" style="15" customWidth="1"/>
    <col min="15380" max="15380" width="15.1640625" style="15" customWidth="1"/>
    <col min="15381" max="15383" width="13.33203125" style="15" customWidth="1"/>
    <col min="15384" max="15384" width="16.33203125" style="15" customWidth="1"/>
    <col min="15385" max="15387" width="13.33203125" style="15" customWidth="1"/>
    <col min="15388" max="15388" width="20" style="15" customWidth="1"/>
    <col min="15389" max="15389" width="20.83203125" style="15" customWidth="1"/>
    <col min="15390" max="15390" width="18.6640625" style="15" customWidth="1"/>
    <col min="15391" max="15616" width="12" style="15"/>
    <col min="15617" max="15617" width="17.5" style="15" customWidth="1"/>
    <col min="15618" max="15618" width="7.1640625" style="15" customWidth="1"/>
    <col min="15619" max="15619" width="7.5" style="15" customWidth="1"/>
    <col min="15620" max="15620" width="5.83203125" style="15" customWidth="1"/>
    <col min="15621" max="15621" width="5" style="15" customWidth="1"/>
    <col min="15622" max="15622" width="7.1640625" style="15" customWidth="1"/>
    <col min="15623" max="15623" width="6.6640625" style="15" customWidth="1"/>
    <col min="15624" max="15624" width="7.1640625" style="15" customWidth="1"/>
    <col min="15625" max="15625" width="6.5" style="15" customWidth="1"/>
    <col min="15626" max="15626" width="6.1640625" style="15" customWidth="1"/>
    <col min="15627" max="15628" width="7.83203125" style="15" customWidth="1"/>
    <col min="15629" max="15629" width="8.83203125" style="15" customWidth="1"/>
    <col min="15630" max="15630" width="8" style="15" customWidth="1"/>
    <col min="15631" max="15631" width="16" style="15" customWidth="1"/>
    <col min="15632" max="15632" width="25.33203125" style="15" customWidth="1"/>
    <col min="15633" max="15633" width="15.5" style="15" customWidth="1"/>
    <col min="15634" max="15634" width="21.6640625" style="15" customWidth="1"/>
    <col min="15635" max="15635" width="5.83203125" style="15" customWidth="1"/>
    <col min="15636" max="15636" width="15.1640625" style="15" customWidth="1"/>
    <col min="15637" max="15639" width="13.33203125" style="15" customWidth="1"/>
    <col min="15640" max="15640" width="16.33203125" style="15" customWidth="1"/>
    <col min="15641" max="15643" width="13.33203125" style="15" customWidth="1"/>
    <col min="15644" max="15644" width="20" style="15" customWidth="1"/>
    <col min="15645" max="15645" width="20.83203125" style="15" customWidth="1"/>
    <col min="15646" max="15646" width="18.6640625" style="15" customWidth="1"/>
    <col min="15647" max="15872" width="12" style="15"/>
    <col min="15873" max="15873" width="17.5" style="15" customWidth="1"/>
    <col min="15874" max="15874" width="7.1640625" style="15" customWidth="1"/>
    <col min="15875" max="15875" width="7.5" style="15" customWidth="1"/>
    <col min="15876" max="15876" width="5.83203125" style="15" customWidth="1"/>
    <col min="15877" max="15877" width="5" style="15" customWidth="1"/>
    <col min="15878" max="15878" width="7.1640625" style="15" customWidth="1"/>
    <col min="15879" max="15879" width="6.6640625" style="15" customWidth="1"/>
    <col min="15880" max="15880" width="7.1640625" style="15" customWidth="1"/>
    <col min="15881" max="15881" width="6.5" style="15" customWidth="1"/>
    <col min="15882" max="15882" width="6.1640625" style="15" customWidth="1"/>
    <col min="15883" max="15884" width="7.83203125" style="15" customWidth="1"/>
    <col min="15885" max="15885" width="8.83203125" style="15" customWidth="1"/>
    <col min="15886" max="15886" width="8" style="15" customWidth="1"/>
    <col min="15887" max="15887" width="16" style="15" customWidth="1"/>
    <col min="15888" max="15888" width="25.33203125" style="15" customWidth="1"/>
    <col min="15889" max="15889" width="15.5" style="15" customWidth="1"/>
    <col min="15890" max="15890" width="21.6640625" style="15" customWidth="1"/>
    <col min="15891" max="15891" width="5.83203125" style="15" customWidth="1"/>
    <col min="15892" max="15892" width="15.1640625" style="15" customWidth="1"/>
    <col min="15893" max="15895" width="13.33203125" style="15" customWidth="1"/>
    <col min="15896" max="15896" width="16.33203125" style="15" customWidth="1"/>
    <col min="15897" max="15899" width="13.33203125" style="15" customWidth="1"/>
    <col min="15900" max="15900" width="20" style="15" customWidth="1"/>
    <col min="15901" max="15901" width="20.83203125" style="15" customWidth="1"/>
    <col min="15902" max="15902" width="18.6640625" style="15" customWidth="1"/>
    <col min="15903" max="16128" width="12" style="15"/>
    <col min="16129" max="16129" width="17.5" style="15" customWidth="1"/>
    <col min="16130" max="16130" width="7.1640625" style="15" customWidth="1"/>
    <col min="16131" max="16131" width="7.5" style="15" customWidth="1"/>
    <col min="16132" max="16132" width="5.83203125" style="15" customWidth="1"/>
    <col min="16133" max="16133" width="5" style="15" customWidth="1"/>
    <col min="16134" max="16134" width="7.1640625" style="15" customWidth="1"/>
    <col min="16135" max="16135" width="6.6640625" style="15" customWidth="1"/>
    <col min="16136" max="16136" width="7.1640625" style="15" customWidth="1"/>
    <col min="16137" max="16137" width="6.5" style="15" customWidth="1"/>
    <col min="16138" max="16138" width="6.1640625" style="15" customWidth="1"/>
    <col min="16139" max="16140" width="7.83203125" style="15" customWidth="1"/>
    <col min="16141" max="16141" width="8.83203125" style="15" customWidth="1"/>
    <col min="16142" max="16142" width="8" style="15" customWidth="1"/>
    <col min="16143" max="16143" width="16" style="15" customWidth="1"/>
    <col min="16144" max="16144" width="25.33203125" style="15" customWidth="1"/>
    <col min="16145" max="16145" width="15.5" style="15" customWidth="1"/>
    <col min="16146" max="16146" width="21.6640625" style="15" customWidth="1"/>
    <col min="16147" max="16147" width="5.83203125" style="15" customWidth="1"/>
    <col min="16148" max="16148" width="15.1640625" style="15" customWidth="1"/>
    <col min="16149" max="16151" width="13.33203125" style="15" customWidth="1"/>
    <col min="16152" max="16152" width="16.33203125" style="15" customWidth="1"/>
    <col min="16153" max="16155" width="13.33203125" style="15" customWidth="1"/>
    <col min="16156" max="16156" width="20" style="15" customWidth="1"/>
    <col min="16157" max="16157" width="20.83203125" style="15" customWidth="1"/>
    <col min="16158" max="16158" width="18.6640625" style="15" customWidth="1"/>
    <col min="16159" max="16384" width="12" style="15"/>
  </cols>
  <sheetData>
    <row r="4" spans="1:18" ht="23.25">
      <c r="A4" s="647" t="s">
        <v>6</v>
      </c>
      <c r="B4" s="647"/>
      <c r="C4" s="647"/>
      <c r="D4" s="647"/>
      <c r="E4" s="647"/>
      <c r="F4" s="647"/>
      <c r="G4" s="647"/>
      <c r="H4" s="647"/>
      <c r="I4" s="647"/>
      <c r="J4" s="647"/>
      <c r="K4" s="647"/>
      <c r="L4" s="647"/>
      <c r="M4" s="647"/>
      <c r="N4" s="647"/>
      <c r="O4" s="647"/>
      <c r="P4" s="647"/>
      <c r="Q4" s="647"/>
      <c r="R4" s="647"/>
    </row>
    <row r="5" spans="1:18" ht="18.75">
      <c r="A5" s="648" t="s">
        <v>91</v>
      </c>
      <c r="B5" s="648"/>
      <c r="C5" s="648"/>
      <c r="D5" s="648"/>
      <c r="E5" s="648"/>
      <c r="F5" s="648"/>
      <c r="G5" s="648"/>
      <c r="H5" s="648"/>
      <c r="I5" s="648"/>
      <c r="J5" s="648"/>
      <c r="K5" s="648"/>
      <c r="L5" s="648"/>
      <c r="M5" s="648"/>
      <c r="N5" s="648"/>
      <c r="O5" s="648"/>
      <c r="P5" s="648"/>
      <c r="Q5" s="648"/>
      <c r="R5" s="648"/>
    </row>
    <row r="6" spans="1:18">
      <c r="A6" s="649" t="s">
        <v>92</v>
      </c>
      <c r="B6" s="649"/>
      <c r="C6" s="649"/>
      <c r="D6" s="649"/>
      <c r="E6" s="649"/>
      <c r="F6" s="649"/>
      <c r="G6" s="649"/>
      <c r="H6" s="649"/>
      <c r="I6" s="649"/>
      <c r="J6" s="649"/>
      <c r="K6" s="649"/>
      <c r="L6" s="649"/>
      <c r="M6" s="649"/>
      <c r="N6" s="649"/>
      <c r="O6" s="649"/>
      <c r="P6" s="649"/>
      <c r="Q6" s="649"/>
      <c r="R6" s="649"/>
    </row>
    <row r="7" spans="1:18">
      <c r="A7" s="650" t="s">
        <v>93</v>
      </c>
      <c r="B7" s="650"/>
      <c r="C7" s="650"/>
      <c r="D7" s="650"/>
      <c r="E7" s="650"/>
      <c r="F7" s="650"/>
      <c r="G7" s="650"/>
      <c r="H7" s="650"/>
      <c r="I7" s="650"/>
      <c r="J7" s="650"/>
      <c r="K7" s="650"/>
      <c r="L7" s="650"/>
      <c r="M7" s="650"/>
      <c r="N7" s="650"/>
      <c r="O7" s="650"/>
      <c r="P7" s="650"/>
      <c r="Q7" s="650"/>
      <c r="R7" s="650"/>
    </row>
    <row r="8" spans="1:18">
      <c r="A8" s="649" t="s">
        <v>94</v>
      </c>
      <c r="B8" s="649"/>
      <c r="C8" s="649"/>
      <c r="D8" s="649"/>
      <c r="E8" s="649"/>
      <c r="F8" s="649"/>
      <c r="G8" s="649"/>
      <c r="H8" s="649"/>
      <c r="I8" s="649"/>
      <c r="J8" s="649"/>
      <c r="K8" s="649"/>
      <c r="L8" s="649"/>
      <c r="M8" s="649"/>
      <c r="N8" s="649"/>
      <c r="O8" s="649"/>
      <c r="P8" s="649"/>
      <c r="Q8" s="649"/>
      <c r="R8" s="649"/>
    </row>
    <row r="9" spans="1:18" ht="15.75" customHeight="1">
      <c r="A9" s="645" t="s">
        <v>959</v>
      </c>
      <c r="B9" s="646"/>
      <c r="C9" s="646"/>
      <c r="D9" s="646"/>
      <c r="E9" s="646"/>
      <c r="F9" s="646"/>
      <c r="G9" s="646"/>
      <c r="H9" s="646"/>
      <c r="I9" s="646"/>
      <c r="J9" s="646"/>
      <c r="K9" s="646"/>
      <c r="L9" s="646"/>
      <c r="M9" s="646"/>
      <c r="N9" s="646"/>
      <c r="O9" s="646"/>
      <c r="P9" s="646"/>
      <c r="Q9" s="646"/>
      <c r="R9" s="646"/>
    </row>
    <row r="10" spans="1:18" ht="71.25" customHeight="1" thickBot="1">
      <c r="A10" s="641" t="s">
        <v>95</v>
      </c>
      <c r="B10" s="641"/>
      <c r="C10" s="641"/>
      <c r="D10" s="641"/>
      <c r="E10" s="641"/>
      <c r="F10" s="641"/>
      <c r="G10" s="641"/>
      <c r="H10" s="641"/>
      <c r="I10" s="641"/>
      <c r="J10" s="641"/>
      <c r="K10" s="641"/>
      <c r="L10" s="641"/>
      <c r="M10" s="641"/>
      <c r="N10" s="641"/>
      <c r="O10" s="641"/>
      <c r="P10" s="641"/>
      <c r="Q10" s="641"/>
      <c r="R10" s="641"/>
    </row>
    <row r="11" spans="1:18" ht="17.25" customHeight="1">
      <c r="A11" s="619" t="s">
        <v>96</v>
      </c>
      <c r="B11" s="642" t="s">
        <v>97</v>
      </c>
      <c r="C11" s="643"/>
      <c r="D11" s="643"/>
      <c r="E11" s="643"/>
      <c r="F11" s="643"/>
      <c r="G11" s="643"/>
      <c r="H11" s="643"/>
      <c r="I11" s="643"/>
      <c r="J11" s="643"/>
      <c r="K11" s="644"/>
      <c r="L11" s="610" t="s">
        <v>19</v>
      </c>
      <c r="M11" s="611"/>
      <c r="N11" s="612"/>
      <c r="O11" s="619" t="s">
        <v>98</v>
      </c>
      <c r="P11" s="622" t="s">
        <v>99</v>
      </c>
      <c r="Q11" s="623"/>
      <c r="R11" s="624"/>
    </row>
    <row r="12" spans="1:18" ht="16.5" customHeight="1">
      <c r="A12" s="620"/>
      <c r="B12" s="640" t="s">
        <v>64</v>
      </c>
      <c r="C12" s="639"/>
      <c r="D12" s="639"/>
      <c r="E12" s="639"/>
      <c r="F12" s="639"/>
      <c r="G12" s="639"/>
      <c r="H12" s="639" t="s">
        <v>100</v>
      </c>
      <c r="I12" s="639"/>
      <c r="J12" s="639"/>
      <c r="K12" s="596"/>
      <c r="L12" s="613"/>
      <c r="M12" s="614"/>
      <c r="N12" s="615"/>
      <c r="O12" s="620"/>
      <c r="P12" s="625"/>
      <c r="Q12" s="626"/>
      <c r="R12" s="627"/>
    </row>
    <row r="13" spans="1:18" ht="15.75" customHeight="1">
      <c r="A13" s="620"/>
      <c r="B13" s="640" t="s">
        <v>101</v>
      </c>
      <c r="C13" s="639"/>
      <c r="D13" s="639"/>
      <c r="E13" s="639"/>
      <c r="F13" s="639" t="s">
        <v>102</v>
      </c>
      <c r="G13" s="639"/>
      <c r="H13" s="639" t="s">
        <v>103</v>
      </c>
      <c r="I13" s="639"/>
      <c r="J13" s="639" t="s">
        <v>104</v>
      </c>
      <c r="K13" s="596"/>
      <c r="L13" s="616"/>
      <c r="M13" s="617"/>
      <c r="N13" s="618"/>
      <c r="O13" s="620"/>
      <c r="P13" s="625"/>
      <c r="Q13" s="626"/>
      <c r="R13" s="627"/>
    </row>
    <row r="14" spans="1:18" ht="16.5" customHeight="1">
      <c r="A14" s="620"/>
      <c r="B14" s="640" t="s">
        <v>105</v>
      </c>
      <c r="C14" s="639"/>
      <c r="D14" s="639" t="s">
        <v>106</v>
      </c>
      <c r="E14" s="639"/>
      <c r="F14" s="639"/>
      <c r="G14" s="639"/>
      <c r="H14" s="639"/>
      <c r="I14" s="639"/>
      <c r="J14" s="639"/>
      <c r="K14" s="596"/>
      <c r="L14" s="628" t="s">
        <v>70</v>
      </c>
      <c r="M14" s="630" t="s">
        <v>69</v>
      </c>
      <c r="N14" s="632" t="s">
        <v>19</v>
      </c>
      <c r="O14" s="620"/>
      <c r="P14" s="625"/>
      <c r="Q14" s="626"/>
      <c r="R14" s="627"/>
    </row>
    <row r="15" spans="1:18" ht="19.5" customHeight="1" thickBot="1">
      <c r="A15" s="621"/>
      <c r="B15" s="160" t="s">
        <v>70</v>
      </c>
      <c r="C15" s="161" t="s">
        <v>69</v>
      </c>
      <c r="D15" s="161" t="s">
        <v>70</v>
      </c>
      <c r="E15" s="161" t="s">
        <v>69</v>
      </c>
      <c r="F15" s="161" t="s">
        <v>70</v>
      </c>
      <c r="G15" s="161" t="s">
        <v>69</v>
      </c>
      <c r="H15" s="161" t="s">
        <v>70</v>
      </c>
      <c r="I15" s="161" t="s">
        <v>69</v>
      </c>
      <c r="J15" s="161" t="s">
        <v>70</v>
      </c>
      <c r="K15" s="162" t="s">
        <v>69</v>
      </c>
      <c r="L15" s="629"/>
      <c r="M15" s="631"/>
      <c r="N15" s="633"/>
      <c r="O15" s="621"/>
      <c r="P15" s="163" t="s">
        <v>107</v>
      </c>
      <c r="Q15" s="164" t="s">
        <v>251</v>
      </c>
      <c r="R15" s="165" t="s">
        <v>252</v>
      </c>
    </row>
    <row r="16" spans="1:18" ht="14.25" customHeight="1">
      <c r="A16" s="171" t="s">
        <v>108</v>
      </c>
      <c r="B16" s="172"/>
      <c r="C16" s="173"/>
      <c r="D16" s="173"/>
      <c r="E16" s="173"/>
      <c r="F16" s="173"/>
      <c r="G16" s="173"/>
      <c r="H16" s="173"/>
      <c r="I16" s="173"/>
      <c r="J16" s="173"/>
      <c r="K16" s="174"/>
      <c r="L16" s="175">
        <f>B16+D16+F16+H16+J16</f>
        <v>0</v>
      </c>
      <c r="M16" s="176">
        <f t="shared" ref="M16:M27" si="0">K16+I16+G16+E16+C16</f>
        <v>0</v>
      </c>
      <c r="N16" s="177">
        <f t="shared" ref="N16:N21" si="1">L16+M16</f>
        <v>0</v>
      </c>
      <c r="O16" s="178"/>
      <c r="P16" s="179" t="s">
        <v>109</v>
      </c>
      <c r="Q16" s="180">
        <v>6</v>
      </c>
      <c r="R16" s="181">
        <v>6</v>
      </c>
    </row>
    <row r="17" spans="1:30" ht="17.25" customHeight="1">
      <c r="A17" s="171" t="s">
        <v>110</v>
      </c>
      <c r="B17" s="182">
        <v>2</v>
      </c>
      <c r="C17" s="183"/>
      <c r="D17" s="183"/>
      <c r="E17" s="183"/>
      <c r="F17" s="183"/>
      <c r="G17" s="183"/>
      <c r="H17" s="183"/>
      <c r="I17" s="183"/>
      <c r="J17" s="183"/>
      <c r="K17" s="184"/>
      <c r="L17" s="175">
        <f t="shared" ref="L17:L27" si="2">B17+D17+F17+H17+J17</f>
        <v>2</v>
      </c>
      <c r="M17" s="176">
        <f t="shared" si="0"/>
        <v>0</v>
      </c>
      <c r="N17" s="177">
        <f t="shared" si="1"/>
        <v>2</v>
      </c>
      <c r="O17" s="178">
        <v>4</v>
      </c>
      <c r="P17" s="185" t="s">
        <v>112</v>
      </c>
      <c r="Q17" s="180"/>
      <c r="R17" s="181"/>
    </row>
    <row r="18" spans="1:30" ht="15.75" customHeight="1">
      <c r="A18" s="171" t="s">
        <v>111</v>
      </c>
      <c r="B18" s="182"/>
      <c r="C18" s="183"/>
      <c r="D18" s="183"/>
      <c r="E18" s="183"/>
      <c r="F18" s="183"/>
      <c r="G18" s="183"/>
      <c r="H18" s="183"/>
      <c r="I18" s="183"/>
      <c r="J18" s="183"/>
      <c r="K18" s="184"/>
      <c r="L18" s="175">
        <f t="shared" si="2"/>
        <v>0</v>
      </c>
      <c r="M18" s="176">
        <f t="shared" si="0"/>
        <v>0</v>
      </c>
      <c r="N18" s="177">
        <f t="shared" si="1"/>
        <v>0</v>
      </c>
      <c r="O18" s="178"/>
      <c r="P18" s="185" t="s">
        <v>113</v>
      </c>
      <c r="Q18" s="180"/>
      <c r="R18" s="181"/>
    </row>
    <row r="19" spans="1:30">
      <c r="A19" s="171" t="s">
        <v>378</v>
      </c>
      <c r="B19" s="182"/>
      <c r="C19" s="183"/>
      <c r="D19" s="183">
        <v>1</v>
      </c>
      <c r="E19" s="183"/>
      <c r="F19" s="183"/>
      <c r="G19" s="183"/>
      <c r="H19" s="183"/>
      <c r="I19" s="183"/>
      <c r="J19" s="183"/>
      <c r="K19" s="184"/>
      <c r="L19" s="175">
        <f t="shared" si="2"/>
        <v>1</v>
      </c>
      <c r="M19" s="176">
        <f t="shared" si="0"/>
        <v>0</v>
      </c>
      <c r="N19" s="177">
        <f t="shared" si="1"/>
        <v>1</v>
      </c>
      <c r="O19" s="178"/>
      <c r="P19" s="185" t="s">
        <v>122</v>
      </c>
      <c r="Q19" s="180"/>
      <c r="R19" s="181"/>
      <c r="AD19" s="297"/>
    </row>
    <row r="20" spans="1:30">
      <c r="A20" s="171" t="s">
        <v>114</v>
      </c>
      <c r="B20" s="182"/>
      <c r="C20" s="183"/>
      <c r="D20" s="183"/>
      <c r="E20" s="183"/>
      <c r="F20" s="183"/>
      <c r="G20" s="183"/>
      <c r="H20" s="183"/>
      <c r="I20" s="183"/>
      <c r="J20" s="183"/>
      <c r="K20" s="184"/>
      <c r="L20" s="175">
        <f t="shared" si="2"/>
        <v>0</v>
      </c>
      <c r="M20" s="176">
        <f t="shared" si="0"/>
        <v>0</v>
      </c>
      <c r="N20" s="177">
        <f t="shared" si="1"/>
        <v>0</v>
      </c>
      <c r="O20" s="178"/>
      <c r="P20" s="185" t="s">
        <v>379</v>
      </c>
      <c r="Q20" s="180">
        <v>68</v>
      </c>
      <c r="R20" s="181">
        <v>120</v>
      </c>
      <c r="AD20" s="297"/>
    </row>
    <row r="21" spans="1:30">
      <c r="A21" s="171" t="s">
        <v>115</v>
      </c>
      <c r="B21" s="186"/>
      <c r="C21" s="187"/>
      <c r="D21" s="187"/>
      <c r="E21" s="187"/>
      <c r="F21" s="187"/>
      <c r="G21" s="187"/>
      <c r="H21" s="187"/>
      <c r="I21" s="187"/>
      <c r="J21" s="187"/>
      <c r="K21" s="188"/>
      <c r="L21" s="175">
        <f t="shared" si="2"/>
        <v>0</v>
      </c>
      <c r="M21" s="176">
        <f t="shared" si="0"/>
        <v>0</v>
      </c>
      <c r="N21" s="189">
        <f t="shared" si="1"/>
        <v>0</v>
      </c>
      <c r="O21" s="190"/>
      <c r="P21" s="185"/>
      <c r="Q21" s="180"/>
      <c r="R21" s="181"/>
      <c r="AD21" s="297"/>
    </row>
    <row r="22" spans="1:30">
      <c r="A22" s="171" t="s">
        <v>116</v>
      </c>
      <c r="B22" s="182"/>
      <c r="C22" s="183"/>
      <c r="D22" s="183"/>
      <c r="E22" s="183"/>
      <c r="F22" s="183"/>
      <c r="G22" s="183"/>
      <c r="H22" s="183"/>
      <c r="I22" s="183"/>
      <c r="J22" s="183"/>
      <c r="K22" s="184"/>
      <c r="L22" s="175">
        <f t="shared" si="2"/>
        <v>0</v>
      </c>
      <c r="M22" s="176">
        <f t="shared" si="0"/>
        <v>0</v>
      </c>
      <c r="N22" s="189">
        <f>L22+M22</f>
        <v>0</v>
      </c>
      <c r="O22" s="178"/>
      <c r="P22" s="191"/>
      <c r="Q22" s="192"/>
      <c r="R22" s="181"/>
    </row>
    <row r="23" spans="1:30">
      <c r="A23" s="171" t="s">
        <v>117</v>
      </c>
      <c r="B23" s="186"/>
      <c r="C23" s="187"/>
      <c r="D23" s="187"/>
      <c r="E23" s="187"/>
      <c r="F23" s="187"/>
      <c r="G23" s="187"/>
      <c r="H23" s="187"/>
      <c r="I23" s="187"/>
      <c r="J23" s="187"/>
      <c r="K23" s="188"/>
      <c r="L23" s="175">
        <f t="shared" si="2"/>
        <v>0</v>
      </c>
      <c r="M23" s="176">
        <f t="shared" si="0"/>
        <v>0</v>
      </c>
      <c r="N23" s="189">
        <f>L23+M23</f>
        <v>0</v>
      </c>
      <c r="O23" s="193"/>
      <c r="P23" s="191"/>
      <c r="Q23" s="192"/>
      <c r="R23" s="181"/>
    </row>
    <row r="24" spans="1:30">
      <c r="A24" s="171" t="s">
        <v>118</v>
      </c>
      <c r="B24" s="194"/>
      <c r="C24" s="195"/>
      <c r="D24" s="195">
        <v>5</v>
      </c>
      <c r="E24" s="195">
        <v>1</v>
      </c>
      <c r="F24" s="195"/>
      <c r="G24" s="195"/>
      <c r="H24" s="195"/>
      <c r="I24" s="195"/>
      <c r="J24" s="195"/>
      <c r="K24" s="196"/>
      <c r="L24" s="175">
        <f t="shared" si="2"/>
        <v>5</v>
      </c>
      <c r="M24" s="176">
        <f t="shared" si="0"/>
        <v>1</v>
      </c>
      <c r="N24" s="189">
        <f>L24+M24</f>
        <v>6</v>
      </c>
      <c r="O24" s="197">
        <v>10</v>
      </c>
      <c r="P24" s="191"/>
      <c r="Q24" s="192"/>
      <c r="R24" s="181"/>
    </row>
    <row r="25" spans="1:30" ht="17.25" customHeight="1">
      <c r="A25" s="171" t="s">
        <v>119</v>
      </c>
      <c r="B25" s="182"/>
      <c r="C25" s="183">
        <v>2</v>
      </c>
      <c r="D25" s="183">
        <v>2</v>
      </c>
      <c r="E25" s="183">
        <v>9</v>
      </c>
      <c r="F25" s="183"/>
      <c r="G25" s="183"/>
      <c r="H25" s="183"/>
      <c r="I25" s="183"/>
      <c r="J25" s="183"/>
      <c r="K25" s="184"/>
      <c r="L25" s="175">
        <f>B25+D25+F25+H25+J25</f>
        <v>2</v>
      </c>
      <c r="M25" s="176">
        <f t="shared" si="0"/>
        <v>11</v>
      </c>
      <c r="N25" s="189">
        <f>L25+M25</f>
        <v>13</v>
      </c>
      <c r="O25" s="178">
        <v>25</v>
      </c>
      <c r="P25" s="191"/>
      <c r="Q25" s="192"/>
      <c r="R25" s="181"/>
    </row>
    <row r="26" spans="1:30">
      <c r="A26" s="171" t="s">
        <v>120</v>
      </c>
      <c r="B26" s="198"/>
      <c r="C26" s="199"/>
      <c r="D26" s="199"/>
      <c r="E26" s="199"/>
      <c r="F26" s="199"/>
      <c r="G26" s="199"/>
      <c r="H26" s="199"/>
      <c r="I26" s="199"/>
      <c r="J26" s="199"/>
      <c r="K26" s="200"/>
      <c r="L26" s="175">
        <f t="shared" si="2"/>
        <v>0</v>
      </c>
      <c r="M26" s="176">
        <f t="shared" si="0"/>
        <v>0</v>
      </c>
      <c r="N26" s="189">
        <v>0</v>
      </c>
      <c r="O26" s="201"/>
      <c r="P26" s="191"/>
      <c r="Q26" s="192"/>
      <c r="R26" s="181"/>
    </row>
    <row r="27" spans="1:30" ht="15.75" thickBot="1">
      <c r="A27" s="171" t="s">
        <v>121</v>
      </c>
      <c r="B27" s="202"/>
      <c r="C27" s="203"/>
      <c r="D27" s="203"/>
      <c r="E27" s="203"/>
      <c r="F27" s="203"/>
      <c r="G27" s="203"/>
      <c r="H27" s="203"/>
      <c r="I27" s="203"/>
      <c r="J27" s="203"/>
      <c r="K27" s="204"/>
      <c r="L27" s="175">
        <f t="shared" si="2"/>
        <v>0</v>
      </c>
      <c r="M27" s="176">
        <f t="shared" si="0"/>
        <v>0</v>
      </c>
      <c r="N27" s="189">
        <f>L27+M27</f>
        <v>0</v>
      </c>
      <c r="O27" s="193"/>
      <c r="P27" s="191"/>
      <c r="Q27" s="192"/>
      <c r="R27" s="181"/>
    </row>
    <row r="28" spans="1:30" ht="15.75" thickBot="1">
      <c r="A28" s="166" t="s">
        <v>123</v>
      </c>
      <c r="B28" s="167">
        <f t="shared" ref="B28:N28" si="3">SUM(B16:B27)</f>
        <v>2</v>
      </c>
      <c r="C28" s="167">
        <f t="shared" si="3"/>
        <v>2</v>
      </c>
      <c r="D28" s="167">
        <f t="shared" si="3"/>
        <v>8</v>
      </c>
      <c r="E28" s="167">
        <f>SUM(E16:E27)</f>
        <v>10</v>
      </c>
      <c r="F28" s="167">
        <f t="shared" si="3"/>
        <v>0</v>
      </c>
      <c r="G28" s="167">
        <f t="shared" si="3"/>
        <v>0</v>
      </c>
      <c r="H28" s="167">
        <f t="shared" si="3"/>
        <v>0</v>
      </c>
      <c r="I28" s="167">
        <f t="shared" si="3"/>
        <v>0</v>
      </c>
      <c r="J28" s="167">
        <f t="shared" si="3"/>
        <v>0</v>
      </c>
      <c r="K28" s="168">
        <f t="shared" si="3"/>
        <v>0</v>
      </c>
      <c r="L28" s="167">
        <f t="shared" si="3"/>
        <v>10</v>
      </c>
      <c r="M28" s="167">
        <f t="shared" si="3"/>
        <v>12</v>
      </c>
      <c r="N28" s="167">
        <f t="shared" si="3"/>
        <v>22</v>
      </c>
      <c r="O28" s="167">
        <f>SUM(O16:O27)</f>
        <v>39</v>
      </c>
      <c r="P28" s="169"/>
      <c r="Q28" s="170">
        <f>SUM(Q16:Q27)</f>
        <v>74</v>
      </c>
      <c r="R28" s="169">
        <f>SUM(R16:R27)</f>
        <v>126</v>
      </c>
    </row>
    <row r="29" spans="1:30">
      <c r="A29" s="636" t="s">
        <v>124</v>
      </c>
      <c r="B29" s="636"/>
      <c r="C29" s="636"/>
      <c r="D29" s="636"/>
      <c r="E29" s="636"/>
      <c r="F29" s="636"/>
      <c r="G29" s="636"/>
      <c r="H29" s="636"/>
      <c r="I29" s="636"/>
      <c r="J29" s="636"/>
      <c r="K29" s="636"/>
      <c r="L29" s="636"/>
      <c r="M29" s="636"/>
      <c r="N29" s="636"/>
      <c r="O29" s="636"/>
      <c r="P29" s="636"/>
      <c r="Q29" s="636"/>
      <c r="R29" s="636"/>
    </row>
    <row r="30" spans="1:30">
      <c r="A30" s="16" t="s">
        <v>125</v>
      </c>
    </row>
    <row r="31" spans="1:30">
      <c r="A31" s="16"/>
    </row>
    <row r="32" spans="1:30">
      <c r="A32" s="637" t="s">
        <v>126</v>
      </c>
      <c r="B32" s="637"/>
      <c r="C32" s="637"/>
      <c r="D32" s="637"/>
      <c r="E32" s="637"/>
      <c r="F32" s="637"/>
      <c r="G32" s="637"/>
      <c r="O32" s="15" t="s">
        <v>127</v>
      </c>
    </row>
    <row r="33" spans="1:21">
      <c r="A33" s="638" t="s">
        <v>128</v>
      </c>
      <c r="B33" s="638"/>
      <c r="C33" s="638" t="s">
        <v>129</v>
      </c>
      <c r="D33" s="638"/>
      <c r="E33" s="638"/>
      <c r="F33" s="638"/>
      <c r="G33" s="638"/>
    </row>
    <row r="34" spans="1:21">
      <c r="A34" s="634" t="s">
        <v>130</v>
      </c>
      <c r="B34" s="634"/>
      <c r="C34" s="635">
        <v>0</v>
      </c>
      <c r="D34" s="635"/>
      <c r="E34" s="635"/>
      <c r="F34" s="635"/>
      <c r="G34" s="635"/>
    </row>
    <row r="35" spans="1:21">
      <c r="A35" s="634" t="s">
        <v>131</v>
      </c>
      <c r="B35" s="634"/>
      <c r="C35" s="635">
        <v>0</v>
      </c>
      <c r="D35" s="635"/>
      <c r="E35" s="635"/>
      <c r="F35" s="635"/>
      <c r="G35" s="635"/>
    </row>
    <row r="36" spans="1:21" ht="14.25" customHeight="1">
      <c r="H36" s="17"/>
    </row>
    <row r="37" spans="1:21" ht="34.5">
      <c r="A37" s="223" t="s">
        <v>96</v>
      </c>
      <c r="B37" s="224" t="s">
        <v>70</v>
      </c>
      <c r="C37" s="224" t="s">
        <v>69</v>
      </c>
      <c r="D37" s="225" t="s">
        <v>132</v>
      </c>
    </row>
    <row r="38" spans="1:21" ht="15.75">
      <c r="A38" s="220" t="s">
        <v>110</v>
      </c>
      <c r="B38" s="221">
        <f>L17</f>
        <v>2</v>
      </c>
      <c r="C38" s="221">
        <f>M17</f>
        <v>0</v>
      </c>
      <c r="D38" s="222">
        <f>B38+C38</f>
        <v>2</v>
      </c>
    </row>
    <row r="39" spans="1:21" ht="18" customHeight="1">
      <c r="A39" s="220" t="s">
        <v>118</v>
      </c>
      <c r="B39" s="221">
        <f>L24</f>
        <v>5</v>
      </c>
      <c r="C39" s="221">
        <f>M24</f>
        <v>1</v>
      </c>
      <c r="D39" s="222">
        <f>B39+C39</f>
        <v>6</v>
      </c>
      <c r="U39" s="205"/>
    </row>
    <row r="40" spans="1:21" ht="18.75" customHeight="1">
      <c r="A40" s="220" t="s">
        <v>119</v>
      </c>
      <c r="B40" s="221">
        <f>L25</f>
        <v>2</v>
      </c>
      <c r="C40" s="221">
        <f>M25</f>
        <v>11</v>
      </c>
      <c r="D40" s="222">
        <f>B40+C40</f>
        <v>13</v>
      </c>
    </row>
    <row r="41" spans="1:21" ht="18.75" customHeight="1">
      <c r="A41" s="220" t="s">
        <v>378</v>
      </c>
      <c r="B41" s="221">
        <f>L19</f>
        <v>1</v>
      </c>
      <c r="C41" s="221">
        <f>M19</f>
        <v>0</v>
      </c>
      <c r="D41" s="222">
        <f>B41+C41</f>
        <v>1</v>
      </c>
    </row>
    <row r="42" spans="1:21" ht="15" customHeight="1">
      <c r="A42" s="220" t="str">
        <f>A27</f>
        <v>Otros</v>
      </c>
      <c r="B42" s="221">
        <f>L27</f>
        <v>0</v>
      </c>
      <c r="C42" s="221">
        <f>M27</f>
        <v>0</v>
      </c>
      <c r="D42" s="222">
        <f>B42+C42</f>
        <v>0</v>
      </c>
    </row>
    <row r="43" spans="1:21" ht="15" customHeight="1"/>
    <row r="44" spans="1:21" ht="15.75" thickBot="1"/>
    <row r="45" spans="1:21" ht="21" customHeight="1">
      <c r="A45" s="593" t="s">
        <v>96</v>
      </c>
      <c r="B45" s="601" t="s">
        <v>97</v>
      </c>
      <c r="C45" s="602"/>
      <c r="D45" s="602"/>
      <c r="E45" s="602"/>
      <c r="F45" s="602"/>
      <c r="G45" s="602"/>
      <c r="H45" s="602"/>
      <c r="I45" s="602"/>
      <c r="J45" s="602"/>
      <c r="K45" s="603"/>
      <c r="L45" s="610" t="s">
        <v>19</v>
      </c>
      <c r="M45" s="611"/>
      <c r="N45" s="612"/>
      <c r="O45" s="619" t="s">
        <v>98</v>
      </c>
      <c r="P45" s="622" t="s">
        <v>99</v>
      </c>
      <c r="Q45" s="623"/>
      <c r="R45" s="624"/>
    </row>
    <row r="46" spans="1:21" ht="15" customHeight="1">
      <c r="A46" s="594"/>
      <c r="B46" s="599" t="s">
        <v>64</v>
      </c>
      <c r="C46" s="597"/>
      <c r="D46" s="597"/>
      <c r="E46" s="597"/>
      <c r="F46" s="597"/>
      <c r="G46" s="600"/>
      <c r="H46" s="596" t="s">
        <v>100</v>
      </c>
      <c r="I46" s="597"/>
      <c r="J46" s="597"/>
      <c r="K46" s="598"/>
      <c r="L46" s="613"/>
      <c r="M46" s="614"/>
      <c r="N46" s="615"/>
      <c r="O46" s="620"/>
      <c r="P46" s="625"/>
      <c r="Q46" s="626"/>
      <c r="R46" s="627"/>
    </row>
    <row r="47" spans="1:21" ht="15" customHeight="1">
      <c r="A47" s="594"/>
      <c r="B47" s="599" t="s">
        <v>101</v>
      </c>
      <c r="C47" s="597"/>
      <c r="D47" s="597"/>
      <c r="E47" s="600"/>
      <c r="F47" s="604" t="s">
        <v>102</v>
      </c>
      <c r="G47" s="605"/>
      <c r="H47" s="604" t="s">
        <v>103</v>
      </c>
      <c r="I47" s="605"/>
      <c r="J47" s="604" t="s">
        <v>104</v>
      </c>
      <c r="K47" s="608"/>
      <c r="L47" s="616"/>
      <c r="M47" s="617"/>
      <c r="N47" s="618"/>
      <c r="O47" s="620"/>
      <c r="P47" s="625"/>
      <c r="Q47" s="626"/>
      <c r="R47" s="627"/>
    </row>
    <row r="48" spans="1:21" ht="15" customHeight="1">
      <c r="A48" s="594"/>
      <c r="B48" s="599" t="s">
        <v>105</v>
      </c>
      <c r="C48" s="600"/>
      <c r="D48" s="596" t="s">
        <v>106</v>
      </c>
      <c r="E48" s="600"/>
      <c r="F48" s="606"/>
      <c r="G48" s="607"/>
      <c r="H48" s="606"/>
      <c r="I48" s="607"/>
      <c r="J48" s="606"/>
      <c r="K48" s="609"/>
      <c r="L48" s="628" t="s">
        <v>70</v>
      </c>
      <c r="M48" s="630" t="s">
        <v>69</v>
      </c>
      <c r="N48" s="632" t="s">
        <v>19</v>
      </c>
      <c r="O48" s="620"/>
      <c r="P48" s="625"/>
      <c r="Q48" s="626"/>
      <c r="R48" s="627"/>
    </row>
    <row r="49" spans="1:22" ht="15.75" thickBot="1">
      <c r="A49" s="595"/>
      <c r="B49" s="160" t="s">
        <v>70</v>
      </c>
      <c r="C49" s="161" t="s">
        <v>69</v>
      </c>
      <c r="D49" s="161" t="s">
        <v>70</v>
      </c>
      <c r="E49" s="161" t="s">
        <v>69</v>
      </c>
      <c r="F49" s="161" t="s">
        <v>70</v>
      </c>
      <c r="G49" s="161" t="s">
        <v>69</v>
      </c>
      <c r="H49" s="161" t="s">
        <v>70</v>
      </c>
      <c r="I49" s="161" t="s">
        <v>69</v>
      </c>
      <c r="J49" s="161" t="s">
        <v>70</v>
      </c>
      <c r="K49" s="162" t="s">
        <v>69</v>
      </c>
      <c r="L49" s="629"/>
      <c r="M49" s="631"/>
      <c r="N49" s="633"/>
      <c r="O49" s="621"/>
      <c r="P49" s="163" t="s">
        <v>107</v>
      </c>
      <c r="Q49" s="164" t="s">
        <v>251</v>
      </c>
      <c r="R49" s="165" t="s">
        <v>252</v>
      </c>
    </row>
    <row r="50" spans="1:22">
      <c r="A50" s="171" t="s">
        <v>110</v>
      </c>
      <c r="B50" s="182">
        <v>2</v>
      </c>
      <c r="C50" s="183"/>
      <c r="D50" s="183"/>
      <c r="E50" s="183"/>
      <c r="F50" s="183"/>
      <c r="G50" s="183"/>
      <c r="H50" s="183"/>
      <c r="I50" s="183"/>
      <c r="J50" s="183"/>
      <c r="K50" s="184"/>
      <c r="L50" s="175">
        <f>B50+D50+F50+H50+J50</f>
        <v>2</v>
      </c>
      <c r="M50" s="176">
        <f>K50+I50+G50+E50+C50</f>
        <v>0</v>
      </c>
      <c r="N50" s="177">
        <f>L50+M50</f>
        <v>2</v>
      </c>
      <c r="O50" s="178">
        <v>4</v>
      </c>
      <c r="P50" s="179" t="s">
        <v>109</v>
      </c>
      <c r="Q50" s="180">
        <f>Q16</f>
        <v>6</v>
      </c>
      <c r="R50" s="180">
        <f>R16</f>
        <v>6</v>
      </c>
    </row>
    <row r="51" spans="1:22">
      <c r="A51" s="171" t="s">
        <v>378</v>
      </c>
      <c r="B51" s="182"/>
      <c r="C51" s="183"/>
      <c r="D51" s="183">
        <v>1</v>
      </c>
      <c r="E51" s="183"/>
      <c r="F51" s="183"/>
      <c r="G51" s="183"/>
      <c r="H51" s="183"/>
      <c r="I51" s="183"/>
      <c r="J51" s="183"/>
      <c r="K51" s="184"/>
      <c r="L51" s="175">
        <f t="shared" ref="L51:L54" si="4">B51+D51+F51+H51+J51</f>
        <v>1</v>
      </c>
      <c r="M51" s="176">
        <f t="shared" ref="M51:M54" si="5">K51+I51+G51+E51+C51</f>
        <v>0</v>
      </c>
      <c r="N51" s="177">
        <f t="shared" ref="N51:N54" si="6">L51+M51</f>
        <v>1</v>
      </c>
      <c r="O51" s="178">
        <f>O19</f>
        <v>0</v>
      </c>
      <c r="P51" s="185" t="s">
        <v>112</v>
      </c>
      <c r="Q51" s="180">
        <f t="shared" ref="Q51:R53" si="7">Q17</f>
        <v>0</v>
      </c>
      <c r="R51" s="180">
        <f t="shared" si="7"/>
        <v>0</v>
      </c>
    </row>
    <row r="52" spans="1:22">
      <c r="A52" s="171" t="s">
        <v>118</v>
      </c>
      <c r="B52" s="194"/>
      <c r="C52" s="195"/>
      <c r="D52" s="195">
        <v>5</v>
      </c>
      <c r="E52" s="195">
        <v>1</v>
      </c>
      <c r="F52" s="195"/>
      <c r="G52" s="195"/>
      <c r="H52" s="195"/>
      <c r="I52" s="195"/>
      <c r="J52" s="195"/>
      <c r="K52" s="196"/>
      <c r="L52" s="175">
        <f t="shared" si="4"/>
        <v>5</v>
      </c>
      <c r="M52" s="176">
        <f t="shared" si="5"/>
        <v>1</v>
      </c>
      <c r="N52" s="177">
        <f t="shared" si="6"/>
        <v>6</v>
      </c>
      <c r="O52" s="197">
        <f>O24</f>
        <v>10</v>
      </c>
      <c r="P52" s="185" t="s">
        <v>113</v>
      </c>
      <c r="Q52" s="180">
        <f t="shared" si="7"/>
        <v>0</v>
      </c>
      <c r="R52" s="180">
        <f t="shared" si="7"/>
        <v>0</v>
      </c>
      <c r="V52" s="367"/>
    </row>
    <row r="53" spans="1:22">
      <c r="A53" s="171" t="s">
        <v>119</v>
      </c>
      <c r="B53" s="182"/>
      <c r="C53" s="183">
        <v>2</v>
      </c>
      <c r="D53" s="183">
        <v>2</v>
      </c>
      <c r="E53" s="183">
        <v>9</v>
      </c>
      <c r="F53" s="183"/>
      <c r="G53" s="183"/>
      <c r="H53" s="183"/>
      <c r="I53" s="183"/>
      <c r="J53" s="183"/>
      <c r="K53" s="184"/>
      <c r="L53" s="175">
        <f t="shared" si="4"/>
        <v>2</v>
      </c>
      <c r="M53" s="176">
        <f t="shared" si="5"/>
        <v>11</v>
      </c>
      <c r="N53" s="177">
        <f t="shared" si="6"/>
        <v>13</v>
      </c>
      <c r="O53" s="178">
        <f>O25</f>
        <v>25</v>
      </c>
      <c r="P53" s="185" t="s">
        <v>122</v>
      </c>
      <c r="Q53" s="180">
        <f t="shared" si="7"/>
        <v>0</v>
      </c>
      <c r="R53" s="180">
        <f t="shared" si="7"/>
        <v>0</v>
      </c>
    </row>
    <row r="54" spans="1:22" ht="15.75" thickBot="1">
      <c r="A54" s="171" t="s">
        <v>121</v>
      </c>
      <c r="B54" s="202"/>
      <c r="C54" s="203"/>
      <c r="D54" s="203"/>
      <c r="E54" s="203"/>
      <c r="F54" s="203"/>
      <c r="G54" s="203"/>
      <c r="H54" s="203"/>
      <c r="I54" s="203"/>
      <c r="J54" s="203"/>
      <c r="K54" s="204"/>
      <c r="L54" s="175">
        <f t="shared" si="4"/>
        <v>0</v>
      </c>
      <c r="M54" s="176">
        <f t="shared" si="5"/>
        <v>0</v>
      </c>
      <c r="N54" s="177">
        <f t="shared" si="6"/>
        <v>0</v>
      </c>
      <c r="O54" s="193">
        <v>0</v>
      </c>
      <c r="P54" s="191" t="s">
        <v>379</v>
      </c>
      <c r="Q54" s="192">
        <v>68</v>
      </c>
      <c r="R54" s="181">
        <v>120</v>
      </c>
    </row>
    <row r="55" spans="1:22" ht="15.75" thickBot="1">
      <c r="A55" s="166" t="s">
        <v>123</v>
      </c>
      <c r="B55" s="167">
        <f>SUM(B50:B54)</f>
        <v>2</v>
      </c>
      <c r="C55" s="167">
        <f t="shared" ref="C55:K55" si="8">SUM(C50:C54)</f>
        <v>2</v>
      </c>
      <c r="D55" s="167">
        <f t="shared" si="8"/>
        <v>8</v>
      </c>
      <c r="E55" s="167">
        <f t="shared" si="8"/>
        <v>10</v>
      </c>
      <c r="F55" s="167">
        <f t="shared" si="8"/>
        <v>0</v>
      </c>
      <c r="G55" s="167">
        <f t="shared" si="8"/>
        <v>0</v>
      </c>
      <c r="H55" s="167">
        <f t="shared" si="8"/>
        <v>0</v>
      </c>
      <c r="I55" s="167">
        <f t="shared" si="8"/>
        <v>0</v>
      </c>
      <c r="J55" s="167">
        <f t="shared" si="8"/>
        <v>0</v>
      </c>
      <c r="K55" s="168">
        <f t="shared" si="8"/>
        <v>0</v>
      </c>
      <c r="L55" s="167">
        <f>SUM(L50:L54)</f>
        <v>10</v>
      </c>
      <c r="M55" s="167">
        <f>SUM(M50:M54)</f>
        <v>12</v>
      </c>
      <c r="N55" s="167">
        <f>SUM(N50:N54)</f>
        <v>22</v>
      </c>
      <c r="O55" s="167">
        <f>SUM(O50:O54)</f>
        <v>39</v>
      </c>
      <c r="P55" s="169"/>
      <c r="Q55" s="170">
        <f>SUM(Q50:Q54)</f>
        <v>74</v>
      </c>
      <c r="R55" s="169">
        <f>SUM(R50:R54)</f>
        <v>126</v>
      </c>
    </row>
    <row r="56" spans="1:22" ht="15.75">
      <c r="O56" s="18"/>
    </row>
    <row r="61" spans="1:22" ht="15.75">
      <c r="T61" s="19"/>
      <c r="U61" s="20"/>
    </row>
    <row r="62" spans="1:22" ht="15.75">
      <c r="T62" s="18"/>
      <c r="U62" s="18"/>
    </row>
    <row r="63" spans="1:22" ht="15.75">
      <c r="T63" s="18"/>
      <c r="U63" s="18"/>
    </row>
    <row r="64" spans="1:22" ht="15.75">
      <c r="T64" s="18"/>
      <c r="U64" s="18"/>
    </row>
    <row r="65" spans="20:21" ht="15.75">
      <c r="T65" s="18"/>
      <c r="U65" s="18"/>
    </row>
    <row r="66" spans="20:21" ht="15.75">
      <c r="T66" s="18"/>
      <c r="U66" s="18"/>
    </row>
  </sheetData>
  <sortState ref="A41:C52">
    <sortCondition descending="1" ref="C41"/>
  </sortState>
  <mergeCells count="47">
    <mergeCell ref="A9:R9"/>
    <mergeCell ref="A4:R4"/>
    <mergeCell ref="A5:R5"/>
    <mergeCell ref="A6:R6"/>
    <mergeCell ref="A7:R7"/>
    <mergeCell ref="A8:R8"/>
    <mergeCell ref="A10:R10"/>
    <mergeCell ref="A11:A15"/>
    <mergeCell ref="B11:K11"/>
    <mergeCell ref="L11:N13"/>
    <mergeCell ref="O11:O15"/>
    <mergeCell ref="P11:R14"/>
    <mergeCell ref="B12:G12"/>
    <mergeCell ref="H12:K12"/>
    <mergeCell ref="B13:E13"/>
    <mergeCell ref="F13:G14"/>
    <mergeCell ref="A35:B35"/>
    <mergeCell ref="C35:G35"/>
    <mergeCell ref="N14:N15"/>
    <mergeCell ref="A29:R29"/>
    <mergeCell ref="A32:G32"/>
    <mergeCell ref="A33:B33"/>
    <mergeCell ref="C33:G33"/>
    <mergeCell ref="A34:B34"/>
    <mergeCell ref="C34:G34"/>
    <mergeCell ref="H13:I14"/>
    <mergeCell ref="J13:K14"/>
    <mergeCell ref="B14:C14"/>
    <mergeCell ref="D14:E14"/>
    <mergeCell ref="L14:L15"/>
    <mergeCell ref="M14:M15"/>
    <mergeCell ref="L45:N47"/>
    <mergeCell ref="O45:O49"/>
    <mergeCell ref="P45:R48"/>
    <mergeCell ref="L48:L49"/>
    <mergeCell ref="M48:M49"/>
    <mergeCell ref="N48:N49"/>
    <mergeCell ref="A45:A49"/>
    <mergeCell ref="H46:K46"/>
    <mergeCell ref="B46:G46"/>
    <mergeCell ref="B45:K45"/>
    <mergeCell ref="F47:G48"/>
    <mergeCell ref="J47:K48"/>
    <mergeCell ref="H47:I48"/>
    <mergeCell ref="D48:E48"/>
    <mergeCell ref="B48:C48"/>
    <mergeCell ref="B47:E47"/>
  </mergeCells>
  <printOptions horizontalCentered="1" verticalCentered="1"/>
  <pageMargins left="0.43307086614173229" right="0.47244094488188981" top="0.23622047244094491" bottom="0.23622047244094491" header="0.27559055118110237" footer="0.23622047244094491"/>
  <pageSetup scale="87" orientation="landscape" r:id="rId1"/>
  <colBreaks count="1" manualBreakCount="1">
    <brk id="18" max="34" man="1"/>
  </colBreaks>
  <ignoredErrors>
    <ignoredError sqref="B41:C41"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00B050"/>
  </sheetPr>
  <dimension ref="A1:L114"/>
  <sheetViews>
    <sheetView showGridLines="0" view="pageBreakPreview" zoomScale="80" zoomScaleNormal="100" zoomScaleSheetLayoutView="80" workbookViewId="0">
      <selection activeCell="A87" sqref="A87"/>
    </sheetView>
  </sheetViews>
  <sheetFormatPr baseColWidth="10" defaultRowHeight="15"/>
  <cols>
    <col min="1" max="1" width="63.83203125" style="15" customWidth="1"/>
    <col min="2" max="2" width="13.83203125" style="15" customWidth="1"/>
    <col min="3" max="3" width="17.33203125" style="15" customWidth="1"/>
    <col min="4" max="16384" width="12" style="15"/>
  </cols>
  <sheetData>
    <row r="1" spans="1:12" ht="49.5" customHeight="1"/>
    <row r="2" spans="1:12" ht="21">
      <c r="A2" s="657" t="s">
        <v>24</v>
      </c>
      <c r="B2" s="657"/>
      <c r="C2" s="657"/>
      <c r="D2" s="657"/>
      <c r="E2" s="657"/>
      <c r="F2" s="657"/>
      <c r="G2" s="657"/>
      <c r="H2" s="657"/>
      <c r="I2" s="657"/>
      <c r="J2" s="657"/>
      <c r="K2" s="657"/>
      <c r="L2" s="657"/>
    </row>
    <row r="3" spans="1:12">
      <c r="A3" s="649" t="s">
        <v>81</v>
      </c>
      <c r="B3" s="649"/>
      <c r="C3" s="649"/>
      <c r="D3" s="649"/>
      <c r="E3" s="649"/>
      <c r="F3" s="649"/>
      <c r="G3" s="649"/>
      <c r="H3" s="649"/>
      <c r="I3" s="649"/>
      <c r="J3" s="649"/>
      <c r="K3" s="649"/>
      <c r="L3" s="649"/>
    </row>
    <row r="4" spans="1:12">
      <c r="A4" s="649" t="s">
        <v>57</v>
      </c>
      <c r="B4" s="649"/>
      <c r="C4" s="649"/>
      <c r="D4" s="649"/>
      <c r="E4" s="649"/>
      <c r="F4" s="649"/>
      <c r="G4" s="649"/>
      <c r="H4" s="649"/>
      <c r="I4" s="649"/>
      <c r="J4" s="649"/>
      <c r="K4" s="649"/>
      <c r="L4" s="649"/>
    </row>
    <row r="5" spans="1:12">
      <c r="A5" s="659" t="s">
        <v>220</v>
      </c>
      <c r="B5" s="659"/>
      <c r="C5" s="659"/>
      <c r="D5" s="659"/>
      <c r="E5" s="659"/>
      <c r="F5" s="659"/>
      <c r="G5" s="659"/>
      <c r="H5" s="659"/>
      <c r="I5" s="659"/>
      <c r="J5" s="659"/>
      <c r="K5" s="659"/>
      <c r="L5" s="659"/>
    </row>
    <row r="6" spans="1:12">
      <c r="A6" s="658" t="s">
        <v>959</v>
      </c>
      <c r="B6" s="659"/>
      <c r="C6" s="659"/>
      <c r="D6" s="659"/>
      <c r="E6" s="659"/>
      <c r="F6" s="659"/>
      <c r="G6" s="659"/>
      <c r="H6" s="659"/>
      <c r="I6" s="659"/>
      <c r="J6" s="659"/>
      <c r="K6" s="659"/>
      <c r="L6" s="659"/>
    </row>
    <row r="9" spans="1:12" ht="16.5">
      <c r="A9" s="651" t="s">
        <v>24</v>
      </c>
      <c r="B9" s="651"/>
      <c r="C9" s="651"/>
    </row>
    <row r="10" spans="1:12" ht="16.5">
      <c r="A10" s="651" t="s">
        <v>25</v>
      </c>
      <c r="B10" s="651"/>
      <c r="C10" s="651"/>
    </row>
    <row r="11" spans="1:12" ht="16.5">
      <c r="A11" s="651" t="s">
        <v>57</v>
      </c>
      <c r="B11" s="651"/>
      <c r="C11" s="651"/>
    </row>
    <row r="12" spans="1:12" ht="16.5">
      <c r="A12" s="651" t="s">
        <v>146</v>
      </c>
      <c r="B12" s="651"/>
      <c r="C12" s="651"/>
    </row>
    <row r="13" spans="1:12" ht="16.5">
      <c r="A13" s="651" t="str">
        <f>A6</f>
        <v>Acumulada al 4to Trimestre (Enero - Diciembre) 2024</v>
      </c>
      <c r="B13" s="651"/>
      <c r="C13" s="651"/>
    </row>
    <row r="14" spans="1:12" ht="16.5">
      <c r="A14" s="26" t="s">
        <v>82</v>
      </c>
      <c r="B14" s="26" t="s">
        <v>147</v>
      </c>
      <c r="C14" s="26" t="s">
        <v>148</v>
      </c>
    </row>
    <row r="15" spans="1:12" ht="16.5">
      <c r="A15" s="26" t="s">
        <v>17</v>
      </c>
      <c r="B15" s="26">
        <f>0+2+2+3+3+17+35+7+6+1</f>
        <v>76</v>
      </c>
      <c r="C15" s="27">
        <f>Tabla3[[#This Row],[Cantidad]]/Tabla3[[#Totals],[Cantidad]]</f>
        <v>0.65517241379310343</v>
      </c>
    </row>
    <row r="16" spans="1:12" ht="16.5">
      <c r="A16" s="26" t="s">
        <v>18</v>
      </c>
      <c r="B16" s="26">
        <f>0+1+4+1+3+13+11+6+1</f>
        <v>40</v>
      </c>
      <c r="C16" s="27">
        <f>Tabla3[[#This Row],[Cantidad]]/Tabla3[[#Totals],[Cantidad]]</f>
        <v>0.34482758620689657</v>
      </c>
    </row>
    <row r="17" spans="1:3">
      <c r="A17" s="28" t="s">
        <v>19</v>
      </c>
      <c r="B17" s="28">
        <f>SUBTOTAL(109,Tabla3[Cantidad])</f>
        <v>116</v>
      </c>
      <c r="C17" s="29">
        <f>SUBTOTAL(109,Tabla3[Porcentaje])</f>
        <v>1</v>
      </c>
    </row>
    <row r="18" spans="1:3" ht="16.5">
      <c r="A18" s="30" t="s">
        <v>149</v>
      </c>
      <c r="B18" s="30"/>
      <c r="C18" s="30"/>
    </row>
    <row r="19" spans="1:3" ht="16.5">
      <c r="A19" s="30"/>
      <c r="B19" s="30"/>
      <c r="C19" s="30"/>
    </row>
    <row r="20" spans="1:3" ht="16.5">
      <c r="A20" s="651" t="s">
        <v>24</v>
      </c>
      <c r="B20" s="651"/>
      <c r="C20" s="651"/>
    </row>
    <row r="21" spans="1:3" ht="16.5">
      <c r="A21" s="651" t="s">
        <v>25</v>
      </c>
      <c r="B21" s="651"/>
      <c r="C21" s="651"/>
    </row>
    <row r="22" spans="1:3" ht="16.5">
      <c r="A22" s="651" t="s">
        <v>57</v>
      </c>
      <c r="B22" s="651"/>
      <c r="C22" s="651"/>
    </row>
    <row r="23" spans="1:3" ht="16.5">
      <c r="A23" s="651" t="s">
        <v>150</v>
      </c>
      <c r="B23" s="651"/>
      <c r="C23" s="651"/>
    </row>
    <row r="24" spans="1:3" ht="16.5">
      <c r="A24" s="651" t="str">
        <f>A6</f>
        <v>Acumulada al 4to Trimestre (Enero - Diciembre) 2024</v>
      </c>
      <c r="B24" s="651"/>
      <c r="C24" s="651"/>
    </row>
    <row r="25" spans="1:3" ht="16.5">
      <c r="A25" s="26" t="s">
        <v>151</v>
      </c>
      <c r="B25" s="30" t="s">
        <v>147</v>
      </c>
      <c r="C25" s="30" t="s">
        <v>148</v>
      </c>
    </row>
    <row r="26" spans="1:3" ht="17.25">
      <c r="A26" s="327" t="s">
        <v>152</v>
      </c>
      <c r="B26" s="32">
        <f>2+2+2+21+45+6+3+2</f>
        <v>83</v>
      </c>
      <c r="C26" s="33">
        <f>Tabla4[[#This Row],[Cantidad]]/Tabla4[[#Totals],[Cantidad]]</f>
        <v>0.71551724137931039</v>
      </c>
    </row>
    <row r="27" spans="1:3" ht="17.25">
      <c r="A27" s="327" t="s">
        <v>720</v>
      </c>
      <c r="B27" s="32">
        <v>4</v>
      </c>
      <c r="C27" s="33">
        <f>Tabla4[[#This Row],[Cantidad]]/Tabla4[[#Totals],[Cantidad]]</f>
        <v>3.4482758620689655E-2</v>
      </c>
    </row>
    <row r="28" spans="1:3" ht="17.25">
      <c r="A28" s="299" t="s">
        <v>380</v>
      </c>
      <c r="B28" s="76">
        <f>1+1+1+1+1+1+1</f>
        <v>7</v>
      </c>
      <c r="C28" s="75">
        <f>Tabla4[[#This Row],[Cantidad]]/Tabla4[[#Totals],[Cantidad]]</f>
        <v>6.0344827586206899E-2</v>
      </c>
    </row>
    <row r="29" spans="1:3" ht="17.25">
      <c r="A29" s="299" t="s">
        <v>719</v>
      </c>
      <c r="B29" s="76">
        <f>1+4</f>
        <v>5</v>
      </c>
      <c r="C29" s="75">
        <f>Tabla4[[#This Row],[Cantidad]]/Tabla4[[#Totals],[Cantidad]]</f>
        <v>4.3103448275862072E-2</v>
      </c>
    </row>
    <row r="30" spans="1:3" ht="17.25" hidden="1">
      <c r="A30" s="31"/>
      <c r="B30" s="32"/>
      <c r="C30" s="34"/>
    </row>
    <row r="31" spans="1:3" ht="17.25" hidden="1">
      <c r="A31" s="299"/>
      <c r="B31" s="76"/>
      <c r="C31" s="75"/>
    </row>
    <row r="32" spans="1:3" ht="17.25" hidden="1">
      <c r="A32" s="300"/>
      <c r="B32" s="32"/>
      <c r="C32" s="34"/>
    </row>
    <row r="33" spans="1:3" ht="17.25" hidden="1">
      <c r="A33" s="300"/>
      <c r="B33" s="32"/>
      <c r="C33" s="34"/>
    </row>
    <row r="34" spans="1:3" ht="17.25" hidden="1">
      <c r="A34" s="31"/>
      <c r="B34" s="32"/>
      <c r="C34" s="33"/>
    </row>
    <row r="35" spans="1:3" ht="17.25" hidden="1">
      <c r="A35" s="269"/>
      <c r="B35" s="26"/>
      <c r="C35" s="270"/>
    </row>
    <row r="36" spans="1:3" ht="17.25">
      <c r="A36" s="269" t="s">
        <v>712</v>
      </c>
      <c r="B36" s="26">
        <v>7</v>
      </c>
      <c r="C36" s="270">
        <f>Tabla4[[#This Row],[Cantidad]]/Tabla4[[#Totals],[Cantidad]]</f>
        <v>6.0344827586206899E-2</v>
      </c>
    </row>
    <row r="37" spans="1:3" ht="17.25">
      <c r="A37" s="269" t="s">
        <v>711</v>
      </c>
      <c r="B37" s="26">
        <v>1</v>
      </c>
      <c r="C37" s="270">
        <f>Tabla4[[#This Row],[Cantidad]]/Tabla4[[#Totals],[Cantidad]]</f>
        <v>8.6206896551724137E-3</v>
      </c>
    </row>
    <row r="38" spans="1:3" ht="17.25">
      <c r="A38" s="269" t="s">
        <v>713</v>
      </c>
      <c r="B38" s="26">
        <v>1</v>
      </c>
      <c r="C38" s="270">
        <f>Tabla4[[#This Row],[Cantidad]]/Tabla4[[#Totals],[Cantidad]]</f>
        <v>8.6206896551724137E-3</v>
      </c>
    </row>
    <row r="39" spans="1:3" ht="17.25">
      <c r="A39" s="269" t="s">
        <v>715</v>
      </c>
      <c r="B39" s="26">
        <v>1</v>
      </c>
      <c r="C39" s="270">
        <f>Tabla4[[#This Row],[Cantidad]]/Tabla4[[#Totals],[Cantidad]]</f>
        <v>8.6206896551724137E-3</v>
      </c>
    </row>
    <row r="40" spans="1:3" ht="17.25">
      <c r="A40" s="269" t="s">
        <v>716</v>
      </c>
      <c r="B40" s="26">
        <v>1</v>
      </c>
      <c r="C40" s="270">
        <f>Tabla4[[#This Row],[Cantidad]]/Tabla4[[#Totals],[Cantidad]]</f>
        <v>8.6206896551724137E-3</v>
      </c>
    </row>
    <row r="41" spans="1:3" ht="17.25">
      <c r="A41" s="269" t="s">
        <v>717</v>
      </c>
      <c r="B41" s="26">
        <v>1</v>
      </c>
      <c r="C41" s="270">
        <f>Tabla4[[#This Row],[Cantidad]]/Tabla4[[#Totals],[Cantidad]]</f>
        <v>8.6206896551724137E-3</v>
      </c>
    </row>
    <row r="42" spans="1:3" ht="17.25">
      <c r="A42" s="269" t="s">
        <v>718</v>
      </c>
      <c r="B42" s="26">
        <v>2</v>
      </c>
      <c r="C42" s="270">
        <f>Tabla4[[#This Row],[Cantidad]]/Tabla4[[#Totals],[Cantidad]]</f>
        <v>1.7241379310344827E-2</v>
      </c>
    </row>
    <row r="43" spans="1:3" ht="17.25">
      <c r="A43" s="269" t="s">
        <v>932</v>
      </c>
      <c r="B43" s="26">
        <v>1</v>
      </c>
      <c r="C43" s="270">
        <f>Tabla4[[#This Row],[Cantidad]]/Tabla4[[#Totals],[Cantidad]]</f>
        <v>8.6206896551724137E-3</v>
      </c>
    </row>
    <row r="44" spans="1:3" ht="17.25">
      <c r="A44" s="363" t="s">
        <v>935</v>
      </c>
      <c r="B44" s="364">
        <v>1</v>
      </c>
      <c r="C44" s="365">
        <f>Tabla4[[#This Row],[Cantidad]]/Tabla4[[#Totals],[Cantidad]]</f>
        <v>8.6206896551724137E-3</v>
      </c>
    </row>
    <row r="45" spans="1:3" ht="17.25">
      <c r="A45" s="363" t="s">
        <v>936</v>
      </c>
      <c r="B45" s="364">
        <v>1</v>
      </c>
      <c r="C45" s="365">
        <f>Tabla4[[#This Row],[Cantidad]]/Tabla4[[#Totals],[Cantidad]]</f>
        <v>8.6206896551724137E-3</v>
      </c>
    </row>
    <row r="46" spans="1:3">
      <c r="A46" s="78" t="s">
        <v>19</v>
      </c>
      <c r="B46" s="78">
        <f>SUBTOTAL(109,Tabla4[Cantidad])</f>
        <v>116</v>
      </c>
      <c r="C46" s="74">
        <f>SUBTOTAL(109,Tabla4[Porcentaje])</f>
        <v>0.99999999999999967</v>
      </c>
    </row>
    <row r="47" spans="1:3" ht="16.5">
      <c r="A47" s="30" t="s">
        <v>149</v>
      </c>
      <c r="B47" s="30"/>
      <c r="C47" s="30"/>
    </row>
    <row r="48" spans="1:3" ht="16.5">
      <c r="A48" s="30"/>
      <c r="B48" s="30"/>
      <c r="C48" s="30"/>
    </row>
    <row r="50" spans="1:3" ht="16.5">
      <c r="A50" s="651" t="s">
        <v>24</v>
      </c>
      <c r="B50" s="651"/>
      <c r="C50" s="651"/>
    </row>
    <row r="51" spans="1:3" ht="16.5">
      <c r="A51" s="651" t="s">
        <v>25</v>
      </c>
      <c r="B51" s="651"/>
      <c r="C51" s="651"/>
    </row>
    <row r="52" spans="1:3" ht="16.5">
      <c r="A52" s="651" t="s">
        <v>57</v>
      </c>
      <c r="B52" s="651"/>
      <c r="C52" s="651"/>
    </row>
    <row r="53" spans="1:3" ht="16.5">
      <c r="A53" s="651" t="s">
        <v>153</v>
      </c>
      <c r="B53" s="651"/>
      <c r="C53" s="651"/>
    </row>
    <row r="54" spans="1:3" ht="15.75" customHeight="1">
      <c r="A54" s="651" t="str">
        <f>A6</f>
        <v>Acumulada al 4to Trimestre (Enero - Diciembre) 2024</v>
      </c>
      <c r="B54" s="651"/>
      <c r="C54" s="651"/>
    </row>
    <row r="55" spans="1:3" ht="15.75" customHeight="1">
      <c r="A55" s="30" t="s">
        <v>154</v>
      </c>
      <c r="B55" s="30" t="s">
        <v>147</v>
      </c>
      <c r="C55" s="30" t="s">
        <v>148</v>
      </c>
    </row>
    <row r="56" spans="1:3" ht="17.25">
      <c r="A56" s="31" t="s">
        <v>74</v>
      </c>
      <c r="B56" s="32">
        <f>1+1+1+6+1+8+2</f>
        <v>20</v>
      </c>
      <c r="C56" s="83">
        <f>Tabla5[[#This Row],[Cantidad]]/Tabla5[[#Totals],[Cantidad]]</f>
        <v>0.17241379310344829</v>
      </c>
    </row>
    <row r="57" spans="1:3" ht="17.25">
      <c r="A57" s="31" t="s">
        <v>145</v>
      </c>
      <c r="B57" s="32">
        <f>2+2+1+11+45</f>
        <v>61</v>
      </c>
      <c r="C57" s="83">
        <f>Tabla5[[#This Row],[Cantidad]]/Tabla5[[#Totals],[Cantidad]]</f>
        <v>0.52586206896551724</v>
      </c>
    </row>
    <row r="58" spans="1:3" ht="17.25">
      <c r="A58" s="31" t="s">
        <v>75</v>
      </c>
      <c r="B58" s="32">
        <f>5+1+4+13+1+5+6</f>
        <v>35</v>
      </c>
      <c r="C58" s="83">
        <f>Tabla5[[#This Row],[Cantidad]]/Tabla5[[#Totals],[Cantidad]]</f>
        <v>0.30172413793103448</v>
      </c>
    </row>
    <row r="59" spans="1:3">
      <c r="A59" s="35" t="s">
        <v>19</v>
      </c>
      <c r="B59" s="35">
        <f>SUBTOTAL(109,Tabla5[Cantidad])</f>
        <v>116</v>
      </c>
      <c r="C59" s="36">
        <f>SUBTOTAL(109,Tabla5[Porcentaje])</f>
        <v>1</v>
      </c>
    </row>
    <row r="60" spans="1:3" ht="16.5">
      <c r="A60" s="30" t="s">
        <v>149</v>
      </c>
      <c r="B60" s="37"/>
      <c r="C60" s="38"/>
    </row>
    <row r="61" spans="1:3" ht="16.5">
      <c r="A61" s="37"/>
      <c r="B61" s="37"/>
      <c r="C61" s="38"/>
    </row>
    <row r="62" spans="1:3" ht="15.75">
      <c r="A62" s="655" t="s">
        <v>24</v>
      </c>
      <c r="B62" s="655"/>
      <c r="C62" s="655"/>
    </row>
    <row r="63" spans="1:3" ht="15.75">
      <c r="A63" s="655" t="s">
        <v>25</v>
      </c>
      <c r="B63" s="655"/>
      <c r="C63" s="655"/>
    </row>
    <row r="64" spans="1:3" ht="15.75">
      <c r="A64" s="655" t="s">
        <v>57</v>
      </c>
      <c r="B64" s="655"/>
      <c r="C64" s="655"/>
    </row>
    <row r="65" spans="1:3" ht="15" customHeight="1">
      <c r="A65" s="656" t="s">
        <v>155</v>
      </c>
      <c r="B65" s="656"/>
      <c r="C65" s="656"/>
    </row>
    <row r="66" spans="1:3" ht="15.75" customHeight="1">
      <c r="A66" s="652" t="str">
        <f>A6</f>
        <v>Acumulada al 4to Trimestre (Enero - Diciembre) 2024</v>
      </c>
      <c r="B66" s="652"/>
      <c r="C66" s="652"/>
    </row>
    <row r="67" spans="1:3" ht="16.5">
      <c r="A67" s="26" t="s">
        <v>156</v>
      </c>
      <c r="B67" s="26" t="s">
        <v>157</v>
      </c>
      <c r="C67" s="26" t="s">
        <v>148</v>
      </c>
    </row>
    <row r="68" spans="1:3" ht="17.25">
      <c r="A68" s="26" t="s">
        <v>158</v>
      </c>
      <c r="B68" s="26">
        <f>1+0+1+6+1+6+1</f>
        <v>16</v>
      </c>
      <c r="C68" s="84">
        <f>B68/$B$70</f>
        <v>0.13793103448275862</v>
      </c>
    </row>
    <row r="69" spans="1:3" ht="18" thickBot="1">
      <c r="A69" s="321">
        <v>1</v>
      </c>
      <c r="B69" s="39">
        <f>7+4+5+24+46+7+5+2</f>
        <v>100</v>
      </c>
      <c r="C69" s="85">
        <f>B69/$B$70</f>
        <v>0.86206896551724133</v>
      </c>
    </row>
    <row r="70" spans="1:3" ht="15.75" customHeight="1" thickTop="1">
      <c r="A70" s="28" t="s">
        <v>19</v>
      </c>
      <c r="B70" s="366">
        <f>SUM(B68:B69)</f>
        <v>116</v>
      </c>
      <c r="C70" s="29">
        <f>SUM(C68:C69)</f>
        <v>1</v>
      </c>
    </row>
    <row r="71" spans="1:3" ht="16.5">
      <c r="A71" s="30" t="s">
        <v>149</v>
      </c>
      <c r="B71" s="40"/>
      <c r="C71" s="41"/>
    </row>
    <row r="72" spans="1:3" ht="16.5">
      <c r="A72" s="40"/>
      <c r="B72" s="40"/>
      <c r="C72" s="41"/>
    </row>
    <row r="73" spans="1:3" ht="16.5">
      <c r="A73" s="40"/>
      <c r="B73" s="40"/>
      <c r="C73" s="41"/>
    </row>
    <row r="74" spans="1:3" ht="16.5">
      <c r="A74" s="40"/>
      <c r="B74" s="40"/>
      <c r="C74" s="41"/>
    </row>
    <row r="75" spans="1:3" ht="16.5">
      <c r="A75" s="40"/>
      <c r="B75" s="40"/>
      <c r="C75" s="41"/>
    </row>
    <row r="76" spans="1:3" ht="15.75">
      <c r="A76" s="653" t="s">
        <v>24</v>
      </c>
      <c r="B76" s="653"/>
      <c r="C76" s="653"/>
    </row>
    <row r="77" spans="1:3" ht="15.75">
      <c r="A77" s="653" t="s">
        <v>25</v>
      </c>
      <c r="B77" s="653"/>
      <c r="C77" s="653"/>
    </row>
    <row r="78" spans="1:3" ht="15.75">
      <c r="A78" s="653" t="s">
        <v>57</v>
      </c>
      <c r="B78" s="653"/>
      <c r="C78" s="653"/>
    </row>
    <row r="79" spans="1:3">
      <c r="A79" s="654" t="s">
        <v>159</v>
      </c>
      <c r="B79" s="654"/>
      <c r="C79" s="654"/>
    </row>
    <row r="80" spans="1:3">
      <c r="A80" s="654"/>
      <c r="B80" s="654"/>
      <c r="C80" s="654"/>
    </row>
    <row r="81" spans="1:3" ht="16.5">
      <c r="A81" s="651" t="str">
        <f>A6</f>
        <v>Acumulada al 4to Trimestre (Enero - Diciembre) 2024</v>
      </c>
      <c r="B81" s="651"/>
      <c r="C81" s="651"/>
    </row>
    <row r="82" spans="1:3" ht="16.5">
      <c r="A82" s="42" t="s">
        <v>160</v>
      </c>
      <c r="B82" s="43" t="s">
        <v>147</v>
      </c>
      <c r="C82" s="44" t="s">
        <v>148</v>
      </c>
    </row>
    <row r="83" spans="1:3" ht="17.25">
      <c r="A83" s="80" t="s">
        <v>210</v>
      </c>
      <c r="B83" s="26">
        <f>8+4+5+26+1+46+12+3+2</f>
        <v>107</v>
      </c>
      <c r="C83" s="83">
        <f>Tabla6[[#This Row],[Cantidad]]/Tabla6[[#Totals],[Cantidad]]</f>
        <v>0.92241379310344829</v>
      </c>
    </row>
    <row r="84" spans="1:3" ht="17.25">
      <c r="A84" s="80" t="s">
        <v>1086</v>
      </c>
      <c r="B84" s="77">
        <v>1</v>
      </c>
      <c r="C84" s="83">
        <f>Tabla6[[#This Row],[Cantidad]]/Tabla6[[#Totals],[Cantidad]]</f>
        <v>8.6206896551724137E-3</v>
      </c>
    </row>
    <row r="85" spans="1:3" ht="27.75">
      <c r="A85" s="323" t="s">
        <v>721</v>
      </c>
      <c r="B85" s="77">
        <v>2</v>
      </c>
      <c r="C85" s="83">
        <f>Tabla6[[#This Row],[Cantidad]]/Tabla6[[#Totals],[Cantidad]]</f>
        <v>1.7241379310344827E-2</v>
      </c>
    </row>
    <row r="86" spans="1:3" ht="27.75">
      <c r="A86" s="323" t="s">
        <v>1087</v>
      </c>
      <c r="B86" s="77">
        <v>2</v>
      </c>
      <c r="C86" s="83">
        <f>Tabla6[[#This Row],[Cantidad]]/Tabla6[[#Totals],[Cantidad]]</f>
        <v>1.7241379310344827E-2</v>
      </c>
    </row>
    <row r="87" spans="1:3" ht="17.25">
      <c r="A87" s="360" t="s">
        <v>933</v>
      </c>
      <c r="B87" s="361">
        <v>1</v>
      </c>
      <c r="C87" s="362">
        <f>Tabla6[[#This Row],[Cantidad]]/Tabla6[[#Totals],[Cantidad]]</f>
        <v>8.6206896551724137E-3</v>
      </c>
    </row>
    <row r="88" spans="1:3" ht="27.75">
      <c r="A88" s="323" t="s">
        <v>937</v>
      </c>
      <c r="B88" s="361">
        <v>1</v>
      </c>
      <c r="C88" s="362">
        <f>Tabla6[[#This Row],[Cantidad]]/Tabla6[[#Totals],[Cantidad]]</f>
        <v>8.6206896551724137E-3</v>
      </c>
    </row>
    <row r="89" spans="1:3" ht="17.25">
      <c r="A89" s="360" t="s">
        <v>938</v>
      </c>
      <c r="B89" s="361">
        <v>1</v>
      </c>
      <c r="C89" s="362">
        <f>Tabla6[[#This Row],[Cantidad]]/Tabla6[[#Totals],[Cantidad]]</f>
        <v>8.6206896551724137E-3</v>
      </c>
    </row>
    <row r="90" spans="1:3" ht="17.25">
      <c r="A90" s="360" t="s">
        <v>939</v>
      </c>
      <c r="B90" s="361">
        <v>1</v>
      </c>
      <c r="C90" s="362">
        <f>Tabla6[[#This Row],[Cantidad]]/Tabla6[[#Totals],[Cantidad]]</f>
        <v>8.6206896551724137E-3</v>
      </c>
    </row>
    <row r="91" spans="1:3">
      <c r="A91" s="78" t="s">
        <v>19</v>
      </c>
      <c r="B91" s="78">
        <f>SUBTOTAL(109,Tabla6[Cantidad])</f>
        <v>116</v>
      </c>
      <c r="C91" s="79">
        <f>SUBTOTAL(109,Tabla6[Porcentaje])</f>
        <v>0.99999999999999989</v>
      </c>
    </row>
    <row r="92" spans="1:3" ht="16.5">
      <c r="A92" s="30" t="s">
        <v>149</v>
      </c>
    </row>
    <row r="94" spans="1:3" ht="16.5">
      <c r="A94" s="651" t="s">
        <v>24</v>
      </c>
      <c r="B94" s="651"/>
      <c r="C94" s="651"/>
    </row>
    <row r="95" spans="1:3" ht="16.5">
      <c r="A95" s="651" t="s">
        <v>25</v>
      </c>
      <c r="B95" s="651"/>
      <c r="C95" s="651"/>
    </row>
    <row r="96" spans="1:3" ht="16.5">
      <c r="A96" s="651" t="s">
        <v>57</v>
      </c>
      <c r="B96" s="651"/>
      <c r="C96" s="651"/>
    </row>
    <row r="97" spans="1:3" ht="16.5">
      <c r="A97" s="651" t="s">
        <v>161</v>
      </c>
      <c r="B97" s="651"/>
      <c r="C97" s="651"/>
    </row>
    <row r="98" spans="1:3" ht="16.5" hidden="1">
      <c r="A98" s="651" t="str">
        <f>A6</f>
        <v>Acumulada al 4to Trimestre (Enero - Diciembre) 2024</v>
      </c>
      <c r="B98" s="651"/>
      <c r="C98" s="651"/>
    </row>
    <row r="99" spans="1:3" ht="16.5">
      <c r="A99" s="26" t="s">
        <v>162</v>
      </c>
      <c r="B99" s="30" t="s">
        <v>147</v>
      </c>
      <c r="C99" s="30" t="s">
        <v>148</v>
      </c>
    </row>
    <row r="100" spans="1:3" ht="17.25">
      <c r="A100" s="31" t="s">
        <v>30</v>
      </c>
      <c r="B100" s="32">
        <v>0</v>
      </c>
      <c r="C100" s="83">
        <f>Tabla58[[#This Row],[Cantidad]]/Tabla58[[#Totals],[Cantidad]]</f>
        <v>0</v>
      </c>
    </row>
    <row r="101" spans="1:3" ht="17.25">
      <c r="A101" s="81" t="s">
        <v>31</v>
      </c>
      <c r="B101" s="82">
        <v>2</v>
      </c>
      <c r="C101" s="86">
        <f>Tabla58[[#This Row],[Cantidad]]/Tabla58[[#Totals],[Cantidad]]</f>
        <v>1.7241379310344827E-2</v>
      </c>
    </row>
    <row r="102" spans="1:3" ht="17.25">
      <c r="A102" s="81" t="s">
        <v>32</v>
      </c>
      <c r="B102" s="82">
        <v>5</v>
      </c>
      <c r="C102" s="86">
        <f>Tabla58[[#This Row],[Cantidad]]/Tabla58[[#Totals],[Cantidad]]</f>
        <v>4.3103448275862072E-2</v>
      </c>
    </row>
    <row r="103" spans="1:3" ht="17.25">
      <c r="A103" s="81" t="s">
        <v>212</v>
      </c>
      <c r="B103" s="82">
        <v>3</v>
      </c>
      <c r="C103" s="86">
        <f>Tabla58[[#This Row],[Cantidad]]/Tabla58[[#Totals],[Cantidad]]</f>
        <v>2.5862068965517241E-2</v>
      </c>
    </row>
    <row r="104" spans="1:3" ht="17.25">
      <c r="A104" s="322" t="s">
        <v>211</v>
      </c>
      <c r="B104" s="32">
        <v>3</v>
      </c>
      <c r="C104" s="83">
        <f>Tabla58[[#This Row],[Cantidad]]/Tabla58[[#Totals],[Cantidad]]</f>
        <v>2.5862068965517241E-2</v>
      </c>
    </row>
    <row r="105" spans="1:3" ht="17.25">
      <c r="A105" s="327" t="s">
        <v>211</v>
      </c>
      <c r="B105" s="32">
        <v>6</v>
      </c>
      <c r="C105" s="83">
        <f>Tabla58[[#This Row],[Cantidad]]/Tabla58[[#Totals],[Cantidad]]</f>
        <v>5.1724137931034482E-2</v>
      </c>
    </row>
    <row r="106" spans="1:3" ht="17.25">
      <c r="A106" s="81" t="s">
        <v>213</v>
      </c>
      <c r="B106" s="207">
        <v>30</v>
      </c>
      <c r="C106" s="86">
        <f>Tabla58[[#This Row],[Cantidad]]/Tabla58[[#Totals],[Cantidad]]</f>
        <v>0.25862068965517243</v>
      </c>
    </row>
    <row r="107" spans="1:3" ht="17.25">
      <c r="A107" s="358" t="s">
        <v>929</v>
      </c>
      <c r="B107" s="359">
        <v>6</v>
      </c>
      <c r="C107" s="86">
        <f>Tabla58[[#This Row],[Cantidad]]/Tabla58[[#Totals],[Cantidad]]</f>
        <v>5.1724137931034482E-2</v>
      </c>
    </row>
    <row r="108" spans="1:3" ht="17.25">
      <c r="A108" s="358" t="s">
        <v>930</v>
      </c>
      <c r="B108" s="359">
        <v>13</v>
      </c>
      <c r="C108" s="86">
        <f>Tabla58[[#This Row],[Cantidad]]/Tabla58[[#Totals],[Cantidad]]</f>
        <v>0.11206896551724138</v>
      </c>
    </row>
    <row r="109" spans="1:3" ht="17.25">
      <c r="A109" s="358" t="s">
        <v>931</v>
      </c>
      <c r="B109" s="359">
        <v>46</v>
      </c>
      <c r="C109" s="86">
        <f>Tabla58[[#This Row],[Cantidad]]/Tabla58[[#Totals],[Cantidad]]</f>
        <v>0.39655172413793105</v>
      </c>
    </row>
    <row r="110" spans="1:3" ht="17.25">
      <c r="A110" s="358" t="s">
        <v>1080</v>
      </c>
      <c r="B110" s="392">
        <v>2</v>
      </c>
      <c r="C110" s="86">
        <f>Tabla58[[#This Row],[Cantidad]]/Tabla58[[#Totals],[Cantidad]]</f>
        <v>1.7241379310344827E-2</v>
      </c>
    </row>
    <row r="111" spans="1:3" ht="17.25">
      <c r="A111" s="358" t="s">
        <v>1081</v>
      </c>
      <c r="B111" s="392">
        <v>0</v>
      </c>
      <c r="C111" s="86">
        <f>Tabla58[[#This Row],[Cantidad]]/Tabla58[[#Totals],[Cantidad]]</f>
        <v>0</v>
      </c>
    </row>
    <row r="112" spans="1:3" ht="17.25">
      <c r="A112" s="358" t="s">
        <v>1082</v>
      </c>
      <c r="B112" s="392">
        <v>0</v>
      </c>
      <c r="C112" s="86">
        <f>Tabla58[[#This Row],[Cantidad]]/Tabla58[[#Totals],[Cantidad]]</f>
        <v>0</v>
      </c>
    </row>
    <row r="113" spans="1:3">
      <c r="A113" s="78" t="s">
        <v>19</v>
      </c>
      <c r="B113" s="78">
        <f>SUBTOTAL(109,Tabla58[Cantidad])</f>
        <v>116</v>
      </c>
      <c r="C113" s="79">
        <f>SUBTOTAL(109,Tabla58[Porcentaje])</f>
        <v>1</v>
      </c>
    </row>
    <row r="114" spans="1:3" ht="16.5">
      <c r="A114" s="30" t="s">
        <v>149</v>
      </c>
      <c r="B114" s="37"/>
      <c r="C114" s="38"/>
    </row>
  </sheetData>
  <mergeCells count="35">
    <mergeCell ref="A3:L3"/>
    <mergeCell ref="A2:L2"/>
    <mergeCell ref="A63:C63"/>
    <mergeCell ref="A4:L4"/>
    <mergeCell ref="A24:C24"/>
    <mergeCell ref="A23:C23"/>
    <mergeCell ref="A22:C22"/>
    <mergeCell ref="A21:C21"/>
    <mergeCell ref="A20:C20"/>
    <mergeCell ref="A9:C9"/>
    <mergeCell ref="A10:C10"/>
    <mergeCell ref="A11:C11"/>
    <mergeCell ref="A12:C12"/>
    <mergeCell ref="A13:C13"/>
    <mergeCell ref="A6:L6"/>
    <mergeCell ref="A5:L5"/>
    <mergeCell ref="A51:C51"/>
    <mergeCell ref="A79:C80"/>
    <mergeCell ref="A64:C64"/>
    <mergeCell ref="A50:C50"/>
    <mergeCell ref="A53:C53"/>
    <mergeCell ref="A54:C54"/>
    <mergeCell ref="A52:C52"/>
    <mergeCell ref="A62:C62"/>
    <mergeCell ref="A65:C65"/>
    <mergeCell ref="A98:C98"/>
    <mergeCell ref="A66:C66"/>
    <mergeCell ref="A76:C76"/>
    <mergeCell ref="A77:C77"/>
    <mergeCell ref="A78:C78"/>
    <mergeCell ref="A81:C81"/>
    <mergeCell ref="A94:C94"/>
    <mergeCell ref="A95:C95"/>
    <mergeCell ref="A96:C96"/>
    <mergeCell ref="A97:C97"/>
  </mergeCells>
  <phoneticPr fontId="24" type="noConversion"/>
  <printOptions horizontalCentered="1" verticalCentered="1"/>
  <pageMargins left="0.70866141732283472" right="0.70866141732283472" top="0.74803149606299213" bottom="0.74803149606299213" header="0.31496062992125984" footer="0.31496062992125984"/>
  <pageSetup scale="60" fitToHeight="0" orientation="landscape" r:id="rId1"/>
  <rowBreaks count="2" manualBreakCount="2">
    <brk id="47" max="10" man="1"/>
    <brk id="74" max="10" man="1"/>
  </rowBreaks>
  <drawing r:id="rId2"/>
  <tableParts count="6">
    <tablePart r:id="rId3"/>
    <tablePart r:id="rId4"/>
    <tablePart r:id="rId5"/>
    <tablePart r:id="rId6"/>
    <tablePart r:id="rId7"/>
    <tablePart r:id="rId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00B050"/>
  </sheetPr>
  <dimension ref="A2:S93"/>
  <sheetViews>
    <sheetView showGridLines="0" view="pageBreakPreview" zoomScale="70" zoomScaleNormal="70" zoomScaleSheetLayoutView="70" workbookViewId="0">
      <selection activeCell="G2" sqref="G2:O2"/>
    </sheetView>
  </sheetViews>
  <sheetFormatPr baseColWidth="10" defaultColWidth="13.5" defaultRowHeight="15"/>
  <cols>
    <col min="1" max="1" width="46" style="21" bestFit="1" customWidth="1"/>
    <col min="2" max="2" width="20.1640625" style="21" bestFit="1" customWidth="1"/>
    <col min="3" max="3" width="15.33203125" style="21" bestFit="1" customWidth="1"/>
    <col min="4" max="4" width="13.5" style="21"/>
    <col min="5" max="5" width="11.83203125" style="21" customWidth="1"/>
    <col min="6" max="6" width="13" style="21" customWidth="1"/>
    <col min="7" max="7" width="26.1640625" style="21" customWidth="1"/>
    <col min="8" max="8" width="21.5" style="21" customWidth="1"/>
    <col min="9" max="10" width="12.83203125" style="21" customWidth="1"/>
    <col min="11" max="11" width="16.1640625" style="21" customWidth="1"/>
    <col min="12" max="12" width="17" style="21" customWidth="1"/>
    <col min="13" max="13" width="13.5" style="21" customWidth="1"/>
    <col min="14" max="14" width="27.6640625" style="21" customWidth="1"/>
    <col min="15" max="15" width="27.1640625" style="21" bestFit="1" customWidth="1"/>
    <col min="16" max="16" width="10.1640625" style="21" customWidth="1"/>
    <col min="17" max="18" width="13.5" style="21"/>
    <col min="19" max="19" width="33.83203125" style="21" customWidth="1"/>
    <col min="20" max="16384" width="13.5" style="21"/>
  </cols>
  <sheetData>
    <row r="2" spans="1:16" ht="78.75" customHeight="1">
      <c r="A2" s="660" t="s">
        <v>1088</v>
      </c>
      <c r="B2" s="660"/>
      <c r="C2" s="660"/>
      <c r="D2" s="660"/>
      <c r="E2" s="208"/>
      <c r="G2" s="667" t="s">
        <v>24</v>
      </c>
      <c r="H2" s="667"/>
      <c r="I2" s="667"/>
      <c r="J2" s="667"/>
      <c r="K2" s="667"/>
      <c r="L2" s="667"/>
      <c r="M2" s="667"/>
      <c r="N2" s="667"/>
      <c r="O2" s="667"/>
      <c r="P2" s="22"/>
    </row>
    <row r="3" spans="1:16" ht="21">
      <c r="A3" s="209"/>
      <c r="B3" s="209"/>
      <c r="C3" s="208"/>
      <c r="D3" s="208"/>
      <c r="E3" s="208"/>
      <c r="G3" s="668" t="s">
        <v>25</v>
      </c>
      <c r="H3" s="668"/>
      <c r="I3" s="668"/>
      <c r="J3" s="668"/>
      <c r="K3" s="668"/>
      <c r="L3" s="668"/>
      <c r="M3" s="668"/>
      <c r="N3" s="668"/>
      <c r="O3" s="668"/>
      <c r="P3" s="22"/>
    </row>
    <row r="4" spans="1:16" ht="18.75">
      <c r="A4" s="210" t="s">
        <v>1089</v>
      </c>
      <c r="B4" s="210" t="s">
        <v>134</v>
      </c>
      <c r="C4" s="208"/>
      <c r="D4" s="208"/>
      <c r="E4" s="208"/>
      <c r="G4" s="669" t="s">
        <v>250</v>
      </c>
      <c r="H4" s="669"/>
      <c r="I4" s="669"/>
      <c r="J4" s="669"/>
      <c r="K4" s="669"/>
      <c r="L4" s="669"/>
      <c r="M4" s="669"/>
      <c r="N4" s="669"/>
      <c r="O4" s="669"/>
      <c r="P4" s="22"/>
    </row>
    <row r="5" spans="1:16" ht="18.75">
      <c r="A5" s="211" t="s">
        <v>30</v>
      </c>
      <c r="B5" s="211">
        <v>0</v>
      </c>
      <c r="C5" s="208"/>
      <c r="D5" s="208"/>
      <c r="E5" s="208"/>
      <c r="G5" s="670" t="s">
        <v>135</v>
      </c>
      <c r="H5" s="670"/>
      <c r="I5" s="670"/>
      <c r="J5" s="670"/>
      <c r="K5" s="670"/>
      <c r="L5" s="670"/>
      <c r="M5" s="670"/>
      <c r="N5" s="670"/>
      <c r="O5" s="670"/>
      <c r="P5" s="22"/>
    </row>
    <row r="6" spans="1:16" ht="18.75">
      <c r="A6" s="211" t="s">
        <v>31</v>
      </c>
      <c r="B6" s="211">
        <v>3</v>
      </c>
      <c r="C6" s="208"/>
      <c r="D6" s="208"/>
      <c r="E6" s="208"/>
      <c r="G6" s="664" t="s">
        <v>959</v>
      </c>
      <c r="H6" s="664"/>
      <c r="I6" s="664"/>
      <c r="J6" s="664"/>
      <c r="K6" s="664"/>
      <c r="L6" s="664"/>
      <c r="M6" s="664"/>
      <c r="N6" s="664"/>
      <c r="O6" s="664"/>
      <c r="P6" s="22"/>
    </row>
    <row r="7" spans="1:16" ht="18.75">
      <c r="A7" s="211" t="s">
        <v>32</v>
      </c>
      <c r="B7" s="211">
        <v>2</v>
      </c>
      <c r="C7" s="208"/>
      <c r="D7" s="208"/>
      <c r="E7" s="208"/>
      <c r="G7" s="664"/>
      <c r="H7" s="664"/>
      <c r="I7" s="664"/>
      <c r="J7" s="664"/>
      <c r="K7" s="664"/>
      <c r="L7" s="664"/>
      <c r="M7" s="664"/>
      <c r="N7" s="664"/>
      <c r="O7" s="664"/>
      <c r="P7" s="22"/>
    </row>
    <row r="8" spans="1:16" ht="15.75">
      <c r="A8" s="211" t="s">
        <v>714</v>
      </c>
      <c r="B8" s="211">
        <v>1</v>
      </c>
      <c r="C8" s="208"/>
      <c r="D8" s="208"/>
      <c r="E8" s="208"/>
      <c r="G8" s="665" t="s">
        <v>136</v>
      </c>
      <c r="H8" s="666" t="s">
        <v>137</v>
      </c>
      <c r="I8" s="666"/>
      <c r="J8" s="666"/>
      <c r="K8" s="666" t="s">
        <v>63</v>
      </c>
      <c r="L8" s="666"/>
      <c r="M8" s="666" t="s">
        <v>19</v>
      </c>
      <c r="N8" s="665" t="s">
        <v>138</v>
      </c>
      <c r="O8" s="665" t="s">
        <v>139</v>
      </c>
    </row>
    <row r="9" spans="1:16" ht="15.75">
      <c r="A9" s="211" t="s">
        <v>211</v>
      </c>
      <c r="B9" s="211">
        <v>1</v>
      </c>
      <c r="C9" s="208"/>
      <c r="D9" s="208"/>
      <c r="E9" s="208"/>
      <c r="G9" s="665"/>
      <c r="H9" s="282" t="s">
        <v>145</v>
      </c>
      <c r="I9" s="282" t="s">
        <v>75</v>
      </c>
      <c r="J9" s="282" t="s">
        <v>74</v>
      </c>
      <c r="K9" s="282" t="s">
        <v>18</v>
      </c>
      <c r="L9" s="282" t="s">
        <v>17</v>
      </c>
      <c r="M9" s="666"/>
      <c r="N9" s="665"/>
      <c r="O9" s="665"/>
    </row>
    <row r="10" spans="1:16" ht="30">
      <c r="A10" s="211" t="s">
        <v>710</v>
      </c>
      <c r="B10" s="211">
        <v>6</v>
      </c>
      <c r="C10" s="208"/>
      <c r="D10" s="208"/>
      <c r="E10" s="208"/>
      <c r="G10" s="278" t="s">
        <v>241</v>
      </c>
      <c r="H10" s="279">
        <f>B64</f>
        <v>0</v>
      </c>
      <c r="I10" s="280">
        <f>D64</f>
        <v>20</v>
      </c>
      <c r="J10" s="280">
        <f>C64</f>
        <v>70</v>
      </c>
      <c r="K10" s="280">
        <f>C71</f>
        <v>29</v>
      </c>
      <c r="L10" s="280">
        <f>B71</f>
        <v>61</v>
      </c>
      <c r="M10" s="280">
        <f>SUM(H10:J10)</f>
        <v>90</v>
      </c>
      <c r="N10" s="298">
        <f>22500+24890+14390+14390+79450+669440+101340+71950+162290+65060</f>
        <v>1225700</v>
      </c>
      <c r="O10" s="281">
        <f>15000*M10</f>
        <v>1350000</v>
      </c>
      <c r="P10" s="271"/>
    </row>
    <row r="11" spans="1:16" ht="15.75">
      <c r="A11" s="211" t="s">
        <v>929</v>
      </c>
      <c r="B11" s="211">
        <v>5</v>
      </c>
      <c r="C11" s="208"/>
      <c r="D11" s="208"/>
      <c r="E11" s="208"/>
      <c r="G11" s="284" t="s">
        <v>68</v>
      </c>
      <c r="H11" s="283">
        <f t="shared" ref="H11:O11" si="0">SUM(H10:H10)</f>
        <v>0</v>
      </c>
      <c r="I11" s="283">
        <f t="shared" si="0"/>
        <v>20</v>
      </c>
      <c r="J11" s="283">
        <f t="shared" si="0"/>
        <v>70</v>
      </c>
      <c r="K11" s="283">
        <f t="shared" si="0"/>
        <v>29</v>
      </c>
      <c r="L11" s="283">
        <f t="shared" si="0"/>
        <v>61</v>
      </c>
      <c r="M11" s="283">
        <f t="shared" si="0"/>
        <v>90</v>
      </c>
      <c r="N11" s="285">
        <f t="shared" si="0"/>
        <v>1225700</v>
      </c>
      <c r="O11" s="285">
        <f t="shared" si="0"/>
        <v>1350000</v>
      </c>
      <c r="P11" s="272"/>
    </row>
    <row r="12" spans="1:16" ht="15" customHeight="1">
      <c r="A12" s="211" t="s">
        <v>930</v>
      </c>
      <c r="B12" s="211">
        <v>8</v>
      </c>
      <c r="C12" s="208"/>
      <c r="D12" s="208"/>
      <c r="E12" s="208"/>
      <c r="G12" s="21" t="s">
        <v>140</v>
      </c>
      <c r="H12" s="25"/>
      <c r="I12" s="25"/>
      <c r="J12" s="25"/>
      <c r="K12" s="25"/>
      <c r="L12" s="25"/>
      <c r="M12" s="25"/>
      <c r="N12" s="25"/>
      <c r="O12" s="25"/>
    </row>
    <row r="13" spans="1:16" ht="14.45" customHeight="1">
      <c r="A13" s="211" t="s">
        <v>931</v>
      </c>
      <c r="B13" s="211">
        <v>47</v>
      </c>
      <c r="C13" s="208"/>
      <c r="D13" s="208"/>
      <c r="E13" s="208"/>
    </row>
    <row r="14" spans="1:16" ht="15.75">
      <c r="A14" s="211" t="s">
        <v>1080</v>
      </c>
      <c r="B14" s="211">
        <v>12</v>
      </c>
      <c r="C14" s="208"/>
      <c r="D14" s="208"/>
      <c r="E14" s="208"/>
    </row>
    <row r="15" spans="1:16" ht="15.75">
      <c r="A15" s="211" t="s">
        <v>1081</v>
      </c>
      <c r="B15" s="211">
        <v>5</v>
      </c>
      <c r="C15" s="208"/>
      <c r="D15" s="208"/>
      <c r="E15" s="208"/>
      <c r="F15" s="25"/>
    </row>
    <row r="16" spans="1:16" ht="15.75">
      <c r="A16" s="211" t="s">
        <v>1082</v>
      </c>
      <c r="B16" s="211">
        <v>0</v>
      </c>
      <c r="C16" s="208"/>
      <c r="D16" s="208"/>
      <c r="E16" s="208"/>
    </row>
    <row r="17" spans="1:19" ht="15.75">
      <c r="A17" s="212" t="s">
        <v>141</v>
      </c>
      <c r="B17" s="210">
        <f>SUM(B5:B16)</f>
        <v>90</v>
      </c>
      <c r="C17" s="208"/>
      <c r="D17" s="208"/>
      <c r="E17" s="208"/>
    </row>
    <row r="18" spans="1:19" ht="15.75" customHeight="1">
      <c r="A18" s="208"/>
      <c r="B18" s="208"/>
      <c r="C18" s="208"/>
      <c r="D18" s="208"/>
      <c r="E18" s="208"/>
    </row>
    <row r="19" spans="1:19" ht="14.45" customHeight="1">
      <c r="A19" s="208" t="s">
        <v>133</v>
      </c>
      <c r="B19" s="208"/>
      <c r="C19" s="208"/>
      <c r="D19" s="208"/>
      <c r="E19" s="208"/>
    </row>
    <row r="20" spans="1:19" ht="14.45" customHeight="1">
      <c r="A20" s="208" t="s">
        <v>934</v>
      </c>
      <c r="B20" s="208"/>
      <c r="C20" s="208"/>
      <c r="D20" s="208"/>
      <c r="E20" s="208"/>
    </row>
    <row r="21" spans="1:19" ht="14.45" customHeight="1">
      <c r="A21" s="208"/>
      <c r="B21" s="208"/>
      <c r="C21" s="208"/>
      <c r="D21" s="208"/>
      <c r="E21" s="208"/>
    </row>
    <row r="22" spans="1:19" ht="18.75" customHeight="1">
      <c r="A22" s="210" t="s">
        <v>162</v>
      </c>
      <c r="B22" s="210" t="s">
        <v>17</v>
      </c>
      <c r="C22" s="210" t="s">
        <v>18</v>
      </c>
      <c r="D22" s="210" t="s">
        <v>19</v>
      </c>
      <c r="E22" s="208"/>
      <c r="S22" s="24"/>
    </row>
    <row r="23" spans="1:19" ht="15.75">
      <c r="A23" s="211" t="s">
        <v>30</v>
      </c>
      <c r="B23" s="211">
        <v>0</v>
      </c>
      <c r="C23" s="211">
        <v>0</v>
      </c>
      <c r="D23" s="211">
        <f>SUM(B23:C23)</f>
        <v>0</v>
      </c>
      <c r="E23" s="208"/>
    </row>
    <row r="24" spans="1:19" ht="15.75">
      <c r="A24" s="211" t="s">
        <v>31</v>
      </c>
      <c r="B24" s="211">
        <v>2</v>
      </c>
      <c r="C24" s="211">
        <v>1</v>
      </c>
      <c r="D24" s="211">
        <f t="shared" ref="D24:D34" si="1">SUM(B24:C24)</f>
        <v>3</v>
      </c>
      <c r="E24" s="208"/>
    </row>
    <row r="25" spans="1:19" ht="15" customHeight="1">
      <c r="A25" s="211" t="s">
        <v>32</v>
      </c>
      <c r="B25" s="211">
        <v>2</v>
      </c>
      <c r="C25" s="211">
        <v>0</v>
      </c>
      <c r="D25" s="211">
        <f t="shared" si="1"/>
        <v>2</v>
      </c>
      <c r="E25" s="208"/>
    </row>
    <row r="26" spans="1:19" ht="15.75">
      <c r="A26" s="211" t="s">
        <v>714</v>
      </c>
      <c r="B26" s="211">
        <v>1</v>
      </c>
      <c r="C26" s="211">
        <v>0</v>
      </c>
      <c r="D26" s="211">
        <f t="shared" si="1"/>
        <v>1</v>
      </c>
      <c r="E26" s="208"/>
    </row>
    <row r="27" spans="1:19" ht="12.6" customHeight="1">
      <c r="A27" s="211" t="s">
        <v>211</v>
      </c>
      <c r="B27" s="211">
        <v>1</v>
      </c>
      <c r="C27" s="211">
        <v>0</v>
      </c>
      <c r="D27" s="211">
        <f t="shared" si="1"/>
        <v>1</v>
      </c>
      <c r="E27" s="208"/>
    </row>
    <row r="28" spans="1:19" ht="15.75">
      <c r="A28" s="211" t="s">
        <v>710</v>
      </c>
      <c r="B28" s="211">
        <v>5</v>
      </c>
      <c r="C28" s="211">
        <v>1</v>
      </c>
      <c r="D28" s="211">
        <f t="shared" si="1"/>
        <v>6</v>
      </c>
      <c r="E28" s="208"/>
    </row>
    <row r="29" spans="1:19" ht="15.75" customHeight="1">
      <c r="A29" s="211" t="s">
        <v>929</v>
      </c>
      <c r="B29" s="211">
        <v>3</v>
      </c>
      <c r="C29" s="211">
        <v>2</v>
      </c>
      <c r="D29" s="211">
        <f t="shared" si="1"/>
        <v>5</v>
      </c>
      <c r="E29" s="208"/>
    </row>
    <row r="30" spans="1:19" ht="15.75">
      <c r="A30" s="211" t="s">
        <v>930</v>
      </c>
      <c r="B30" s="211">
        <v>5</v>
      </c>
      <c r="C30" s="211">
        <v>3</v>
      </c>
      <c r="D30" s="211">
        <f t="shared" si="1"/>
        <v>8</v>
      </c>
      <c r="E30" s="208"/>
    </row>
    <row r="31" spans="1:19" ht="15.75" customHeight="1">
      <c r="A31" s="211" t="s">
        <v>931</v>
      </c>
      <c r="B31" s="211">
        <v>33</v>
      </c>
      <c r="C31" s="211">
        <v>14</v>
      </c>
      <c r="D31" s="211">
        <f t="shared" si="1"/>
        <v>47</v>
      </c>
      <c r="E31" s="208"/>
    </row>
    <row r="32" spans="1:19" ht="15.75">
      <c r="A32" s="211" t="s">
        <v>1080</v>
      </c>
      <c r="B32" s="211">
        <v>9</v>
      </c>
      <c r="C32" s="211">
        <v>3</v>
      </c>
      <c r="D32" s="211">
        <f t="shared" si="1"/>
        <v>12</v>
      </c>
      <c r="E32" s="208"/>
    </row>
    <row r="33" spans="1:6" ht="15.75">
      <c r="A33" s="211" t="s">
        <v>1081</v>
      </c>
      <c r="B33" s="211">
        <v>2</v>
      </c>
      <c r="C33" s="211">
        <v>3</v>
      </c>
      <c r="D33" s="211">
        <f t="shared" si="1"/>
        <v>5</v>
      </c>
      <c r="E33" s="208"/>
    </row>
    <row r="34" spans="1:6" ht="15.75">
      <c r="A34" s="211" t="s">
        <v>1082</v>
      </c>
      <c r="B34" s="211">
        <v>0</v>
      </c>
      <c r="C34" s="211">
        <v>0</v>
      </c>
      <c r="D34" s="211">
        <f t="shared" si="1"/>
        <v>0</v>
      </c>
      <c r="E34" s="208"/>
    </row>
    <row r="35" spans="1:6" ht="15.75">
      <c r="A35" s="210" t="s">
        <v>141</v>
      </c>
      <c r="B35" s="210">
        <f>SUM(B23:B34)</f>
        <v>63</v>
      </c>
      <c r="C35" s="210">
        <f t="shared" ref="C35:D35" si="2">SUM(C23:C34)</f>
        <v>27</v>
      </c>
      <c r="D35" s="210">
        <f t="shared" si="2"/>
        <v>90</v>
      </c>
      <c r="E35" s="208"/>
    </row>
    <row r="36" spans="1:6" ht="15.75">
      <c r="A36" s="661" t="s">
        <v>142</v>
      </c>
      <c r="B36" s="662"/>
      <c r="C36" s="662"/>
      <c r="D36" s="662"/>
      <c r="E36" s="208"/>
    </row>
    <row r="37" spans="1:6" ht="15" customHeight="1">
      <c r="A37" s="208"/>
      <c r="B37" s="208"/>
      <c r="C37" s="208"/>
      <c r="D37" s="208"/>
      <c r="E37" s="208"/>
    </row>
    <row r="38" spans="1:6" customFormat="1" ht="15.75">
      <c r="A38" s="208"/>
      <c r="B38" s="208"/>
      <c r="C38" s="208"/>
      <c r="D38" s="208"/>
      <c r="E38" s="208"/>
      <c r="F38" s="21"/>
    </row>
    <row r="39" spans="1:6" customFormat="1" ht="15.75">
      <c r="A39" s="208" t="s">
        <v>133</v>
      </c>
      <c r="B39" s="208"/>
      <c r="C39" s="208"/>
      <c r="D39" s="208"/>
      <c r="E39" s="208"/>
      <c r="F39" s="21"/>
    </row>
    <row r="40" spans="1:6" customFormat="1" ht="15.75">
      <c r="A40" s="208" t="s">
        <v>143</v>
      </c>
      <c r="B40" s="208"/>
      <c r="C40" s="208"/>
      <c r="D40" s="208"/>
      <c r="E40" s="208"/>
      <c r="F40" s="21"/>
    </row>
    <row r="41" spans="1:6" customFormat="1" ht="15.75">
      <c r="A41" s="208"/>
      <c r="B41" s="208"/>
      <c r="C41" s="208"/>
      <c r="D41" s="208"/>
      <c r="E41" s="208"/>
      <c r="F41" s="21"/>
    </row>
    <row r="42" spans="1:6" customFormat="1" ht="15.75" customHeight="1">
      <c r="A42" s="210" t="s">
        <v>162</v>
      </c>
      <c r="B42" s="210" t="s">
        <v>163</v>
      </c>
      <c r="C42" s="210" t="s">
        <v>74</v>
      </c>
      <c r="D42" s="210" t="s">
        <v>75</v>
      </c>
      <c r="E42" s="210" t="s">
        <v>19</v>
      </c>
      <c r="F42" s="21"/>
    </row>
    <row r="43" spans="1:6" customFormat="1" ht="15.75">
      <c r="A43" s="211" t="s">
        <v>30</v>
      </c>
      <c r="B43" s="211">
        <v>0</v>
      </c>
      <c r="C43" s="211">
        <v>0</v>
      </c>
      <c r="D43" s="211">
        <v>0</v>
      </c>
      <c r="E43" s="211">
        <f>SUM(B43:D43)</f>
        <v>0</v>
      </c>
      <c r="F43" s="21"/>
    </row>
    <row r="44" spans="1:6" customFormat="1" ht="15.75">
      <c r="A44" s="211" t="s">
        <v>31</v>
      </c>
      <c r="B44" s="211">
        <v>0</v>
      </c>
      <c r="C44" s="211">
        <v>3</v>
      </c>
      <c r="D44" s="211">
        <v>0</v>
      </c>
      <c r="E44" s="211">
        <f t="shared" ref="E44:E54" si="3">SUM(B44:D44)</f>
        <v>3</v>
      </c>
      <c r="F44" s="21"/>
    </row>
    <row r="45" spans="1:6" ht="15.75">
      <c r="A45" s="211" t="s">
        <v>32</v>
      </c>
      <c r="B45" s="211">
        <v>0</v>
      </c>
      <c r="C45" s="211">
        <v>1</v>
      </c>
      <c r="D45" s="211">
        <v>1</v>
      </c>
      <c r="E45" s="211">
        <f t="shared" si="3"/>
        <v>2</v>
      </c>
    </row>
    <row r="46" spans="1:6" ht="15.75">
      <c r="A46" s="211" t="s">
        <v>714</v>
      </c>
      <c r="B46" s="211">
        <v>0</v>
      </c>
      <c r="C46" s="211">
        <v>1</v>
      </c>
      <c r="D46" s="211">
        <v>0</v>
      </c>
      <c r="E46" s="211">
        <f t="shared" si="3"/>
        <v>1</v>
      </c>
    </row>
    <row r="47" spans="1:6" ht="15.75">
      <c r="A47" s="211" t="s">
        <v>211</v>
      </c>
      <c r="B47" s="211">
        <v>0</v>
      </c>
      <c r="C47" s="211">
        <v>1</v>
      </c>
      <c r="D47" s="211">
        <v>0</v>
      </c>
      <c r="E47" s="211">
        <f t="shared" si="3"/>
        <v>1</v>
      </c>
      <c r="F47"/>
    </row>
    <row r="48" spans="1:6" ht="15.75" customHeight="1">
      <c r="A48" s="211" t="s">
        <v>710</v>
      </c>
      <c r="B48" s="211">
        <v>0</v>
      </c>
      <c r="C48" s="211">
        <v>3</v>
      </c>
      <c r="D48" s="211">
        <v>3</v>
      </c>
      <c r="E48" s="211">
        <f t="shared" si="3"/>
        <v>6</v>
      </c>
      <c r="F48"/>
    </row>
    <row r="49" spans="1:10" ht="15.75">
      <c r="A49" s="211" t="s">
        <v>929</v>
      </c>
      <c r="B49" s="211">
        <v>0</v>
      </c>
      <c r="C49" s="211">
        <v>3</v>
      </c>
      <c r="D49" s="211">
        <v>2</v>
      </c>
      <c r="E49" s="211">
        <f t="shared" si="3"/>
        <v>5</v>
      </c>
      <c r="F49"/>
    </row>
    <row r="50" spans="1:10" ht="15.75">
      <c r="A50" s="211" t="s">
        <v>930</v>
      </c>
      <c r="B50" s="211">
        <v>0</v>
      </c>
      <c r="C50" s="211">
        <v>7</v>
      </c>
      <c r="D50" s="211">
        <v>1</v>
      </c>
      <c r="E50" s="211">
        <f t="shared" si="3"/>
        <v>8</v>
      </c>
      <c r="F50"/>
    </row>
    <row r="51" spans="1:10" ht="15.75">
      <c r="A51" s="211" t="s">
        <v>931</v>
      </c>
      <c r="B51" s="211">
        <v>0</v>
      </c>
      <c r="C51" s="211">
        <v>43</v>
      </c>
      <c r="D51" s="211">
        <v>4</v>
      </c>
      <c r="E51" s="211">
        <f t="shared" si="3"/>
        <v>47</v>
      </c>
      <c r="F51"/>
    </row>
    <row r="52" spans="1:10" ht="15.75">
      <c r="A52" s="211" t="s">
        <v>1080</v>
      </c>
      <c r="B52" s="211">
        <v>0</v>
      </c>
      <c r="C52" s="211">
        <v>6</v>
      </c>
      <c r="D52" s="211">
        <v>6</v>
      </c>
      <c r="E52" s="211">
        <f t="shared" si="3"/>
        <v>12</v>
      </c>
      <c r="F52"/>
    </row>
    <row r="53" spans="1:10" ht="15.75">
      <c r="A53" s="211" t="s">
        <v>1081</v>
      </c>
      <c r="B53" s="211">
        <v>0</v>
      </c>
      <c r="C53" s="211">
        <v>2</v>
      </c>
      <c r="D53" s="211">
        <v>3</v>
      </c>
      <c r="E53" s="211">
        <f t="shared" si="3"/>
        <v>5</v>
      </c>
      <c r="F53"/>
    </row>
    <row r="54" spans="1:10" ht="15.75">
      <c r="A54" s="211" t="s">
        <v>1082</v>
      </c>
      <c r="B54" s="211">
        <v>0</v>
      </c>
      <c r="C54" s="211">
        <v>0</v>
      </c>
      <c r="D54" s="211">
        <v>0</v>
      </c>
      <c r="E54" s="211">
        <f t="shared" si="3"/>
        <v>0</v>
      </c>
    </row>
    <row r="55" spans="1:10" ht="15.75">
      <c r="A55" s="210" t="s">
        <v>52</v>
      </c>
      <c r="B55" s="210">
        <f>SUM(B43:B54)</f>
        <v>0</v>
      </c>
      <c r="C55" s="210">
        <f t="shared" ref="C55:E55" si="4">SUM(C43:C54)</f>
        <v>70</v>
      </c>
      <c r="D55" s="210">
        <f t="shared" si="4"/>
        <v>20</v>
      </c>
      <c r="E55" s="210">
        <f t="shared" si="4"/>
        <v>90</v>
      </c>
    </row>
    <row r="56" spans="1:10" ht="15.75">
      <c r="A56" s="661" t="s">
        <v>142</v>
      </c>
      <c r="B56" s="662"/>
      <c r="C56" s="662"/>
      <c r="D56" s="662"/>
      <c r="E56" s="662"/>
    </row>
    <row r="57" spans="1:10" ht="33.75" customHeight="1">
      <c r="A57" s="214"/>
      <c r="B57" s="214"/>
      <c r="C57" s="214"/>
      <c r="D57" s="214"/>
      <c r="E57" s="214"/>
    </row>
    <row r="58" spans="1:10" ht="33.75" customHeight="1">
      <c r="A58" s="214"/>
      <c r="B58" s="214"/>
      <c r="C58" s="214"/>
      <c r="D58" s="214"/>
      <c r="E58" s="214"/>
    </row>
    <row r="59" spans="1:10" ht="15.75">
      <c r="A59" s="208" t="s">
        <v>133</v>
      </c>
      <c r="B59" s="208"/>
      <c r="C59" s="208"/>
      <c r="D59" s="208"/>
      <c r="E59" s="208"/>
    </row>
    <row r="60" spans="1:10" ht="15.75">
      <c r="A60" s="208" t="s">
        <v>144</v>
      </c>
      <c r="B60" s="208"/>
      <c r="C60" s="208"/>
      <c r="D60" s="208"/>
      <c r="E60" s="208"/>
    </row>
    <row r="61" spans="1:10" ht="15.75">
      <c r="A61" s="209"/>
      <c r="B61" s="209"/>
      <c r="C61" s="209"/>
      <c r="D61" s="209"/>
      <c r="E61" s="209"/>
    </row>
    <row r="62" spans="1:10" ht="15.75">
      <c r="A62" s="210" t="s">
        <v>164</v>
      </c>
      <c r="B62" s="210" t="s">
        <v>163</v>
      </c>
      <c r="C62" s="210" t="s">
        <v>74</v>
      </c>
      <c r="D62" s="210" t="s">
        <v>75</v>
      </c>
      <c r="E62" s="210" t="s">
        <v>19</v>
      </c>
      <c r="G62" s="23"/>
      <c r="H62" s="23"/>
    </row>
    <row r="63" spans="1:10" ht="15.75">
      <c r="A63" s="215" t="s">
        <v>242</v>
      </c>
      <c r="B63" s="211">
        <v>0</v>
      </c>
      <c r="C63" s="211">
        <f>9+43+7+3+6+2</f>
        <v>70</v>
      </c>
      <c r="D63" s="211">
        <f>1+3+4+1+2+6+3</f>
        <v>20</v>
      </c>
      <c r="E63" s="211">
        <f>SUM(B63:D63)</f>
        <v>90</v>
      </c>
      <c r="H63" s="23"/>
      <c r="I63" s="23"/>
      <c r="J63" s="23"/>
    </row>
    <row r="64" spans="1:10" ht="15" customHeight="1">
      <c r="A64" s="210" t="s">
        <v>52</v>
      </c>
      <c r="B64" s="216">
        <f>SUM(B63)</f>
        <v>0</v>
      </c>
      <c r="C64" s="216">
        <f>SUM(C63:C63)</f>
        <v>70</v>
      </c>
      <c r="D64" s="216">
        <f>SUM(D63:D63)</f>
        <v>20</v>
      </c>
      <c r="E64" s="216">
        <f>SUM(E63:E63)</f>
        <v>90</v>
      </c>
      <c r="J64" s="23"/>
    </row>
    <row r="65" spans="1:18" ht="15.75">
      <c r="A65" s="217" t="s">
        <v>142</v>
      </c>
      <c r="B65" s="213"/>
      <c r="C65" s="213"/>
      <c r="D65" s="213"/>
      <c r="E65" s="218"/>
      <c r="K65" s="23"/>
      <c r="L65" s="23"/>
      <c r="M65" s="23"/>
      <c r="N65" s="23"/>
      <c r="O65" s="23"/>
      <c r="P65" s="23"/>
    </row>
    <row r="66" spans="1:18" ht="15.75">
      <c r="A66" s="208"/>
      <c r="B66" s="218"/>
      <c r="C66" s="218"/>
      <c r="D66" s="218"/>
      <c r="E66" s="208"/>
      <c r="K66" s="23"/>
      <c r="L66" s="23"/>
      <c r="M66" s="23"/>
      <c r="N66" s="23"/>
      <c r="O66" s="23"/>
      <c r="P66" s="23"/>
      <c r="Q66" s="23"/>
      <c r="R66" s="663"/>
    </row>
    <row r="67" spans="1:18" ht="15.6" customHeight="1">
      <c r="A67" s="208" t="s">
        <v>133</v>
      </c>
      <c r="B67" s="208"/>
      <c r="C67" s="208"/>
      <c r="D67" s="208"/>
      <c r="E67" s="208"/>
      <c r="Q67" s="23"/>
      <c r="R67" s="663"/>
    </row>
    <row r="68" spans="1:18" ht="15.6" customHeight="1">
      <c r="A68" s="208" t="s">
        <v>226</v>
      </c>
      <c r="B68" s="218"/>
      <c r="C68" s="218"/>
      <c r="D68" s="218"/>
      <c r="E68" s="208"/>
      <c r="Q68" s="23"/>
      <c r="R68" s="206"/>
    </row>
    <row r="69" spans="1:18" ht="15.6" customHeight="1">
      <c r="A69" s="210" t="s">
        <v>164</v>
      </c>
      <c r="B69" s="210" t="s">
        <v>17</v>
      </c>
      <c r="C69" s="210" t="s">
        <v>18</v>
      </c>
      <c r="D69" s="210" t="s">
        <v>19</v>
      </c>
      <c r="E69" s="208"/>
      <c r="Q69" s="23"/>
      <c r="R69" s="206"/>
    </row>
    <row r="70" spans="1:18" ht="15.6" customHeight="1">
      <c r="A70" s="215" t="s">
        <v>241</v>
      </c>
      <c r="B70" s="219">
        <f>9+33+5+3+9+2</f>
        <v>61</v>
      </c>
      <c r="C70" s="219">
        <f>1+3+14+3+2+3+3</f>
        <v>29</v>
      </c>
      <c r="D70" s="219">
        <f>SUM(B70:C70)</f>
        <v>90</v>
      </c>
      <c r="E70" s="208"/>
      <c r="Q70" s="23"/>
      <c r="R70" s="206"/>
    </row>
    <row r="71" spans="1:18" ht="15.75">
      <c r="A71" s="210" t="s">
        <v>52</v>
      </c>
      <c r="B71" s="216">
        <f>SUM(B70:B70)</f>
        <v>61</v>
      </c>
      <c r="C71" s="216">
        <f>SUM(C70:C70)</f>
        <v>29</v>
      </c>
      <c r="D71" s="216">
        <f>SUM(D70:D70)</f>
        <v>90</v>
      </c>
      <c r="E71" s="208"/>
    </row>
    <row r="72" spans="1:18" ht="15.75">
      <c r="A72" s="208"/>
      <c r="B72" s="208"/>
      <c r="C72" s="208"/>
      <c r="D72" s="208"/>
      <c r="E72" s="208"/>
      <c r="F72"/>
      <c r="G72" s="23"/>
    </row>
    <row r="73" spans="1:18">
      <c r="F73"/>
    </row>
    <row r="74" spans="1:18">
      <c r="F74"/>
    </row>
    <row r="75" spans="1:18">
      <c r="F75"/>
    </row>
    <row r="76" spans="1:18">
      <c r="F76"/>
    </row>
    <row r="77" spans="1:18" ht="19.899999999999999" customHeight="1">
      <c r="F77"/>
    </row>
    <row r="78" spans="1:18">
      <c r="F78"/>
    </row>
    <row r="79" spans="1:18">
      <c r="F79"/>
    </row>
    <row r="80" spans="1:18">
      <c r="F80"/>
    </row>
    <row r="81" spans="6:6">
      <c r="F81" s="23"/>
    </row>
    <row r="82" spans="6:6">
      <c r="F82" s="23"/>
    </row>
    <row r="83" spans="6:6" ht="15" customHeight="1">
      <c r="F83" s="23"/>
    </row>
    <row r="84" spans="6:6" ht="15" customHeight="1">
      <c r="F84" s="23"/>
    </row>
    <row r="85" spans="6:6" ht="15" customHeight="1"/>
    <row r="86" spans="6:6" ht="15" customHeight="1"/>
    <row r="93" spans="6:6" ht="15" customHeight="1"/>
  </sheetData>
  <mergeCells count="16">
    <mergeCell ref="A2:D2"/>
    <mergeCell ref="A56:E56"/>
    <mergeCell ref="R66:R67"/>
    <mergeCell ref="G6:O6"/>
    <mergeCell ref="G7:O7"/>
    <mergeCell ref="G8:G9"/>
    <mergeCell ref="K8:L8"/>
    <mergeCell ref="M8:M9"/>
    <mergeCell ref="N8:N9"/>
    <mergeCell ref="O8:O9"/>
    <mergeCell ref="H8:J8"/>
    <mergeCell ref="A36:D36"/>
    <mergeCell ref="G2:O2"/>
    <mergeCell ref="G3:O3"/>
    <mergeCell ref="G4:O4"/>
    <mergeCell ref="G5:O5"/>
  </mergeCells>
  <phoneticPr fontId="24" type="noConversion"/>
  <printOptions horizontalCentered="1" verticalCentered="1"/>
  <pageMargins left="0.51181102362204722" right="0.51181102362204722" top="1.1417322834645669" bottom="0.74803149606299213" header="0.31496062992125984" footer="0.31496062992125984"/>
  <pageSetup scale="50" orientation="portrait" r:id="rId1"/>
  <colBreaks count="1" manualBreakCount="1">
    <brk id="16"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50"/>
    <pageSetUpPr fitToPage="1"/>
  </sheetPr>
  <dimension ref="A1:E951"/>
  <sheetViews>
    <sheetView showGridLines="0" view="pageBreakPreview" zoomScaleNormal="100" zoomScaleSheetLayoutView="100" workbookViewId="0">
      <selection activeCell="B9" sqref="B9"/>
    </sheetView>
  </sheetViews>
  <sheetFormatPr baseColWidth="10" defaultColWidth="9.33203125" defaultRowHeight="12.75"/>
  <cols>
    <col min="1" max="1" width="8" style="73" customWidth="1"/>
    <col min="2" max="2" width="118.5" style="393" customWidth="1"/>
    <col min="3" max="3" width="18.6640625" style="73" customWidth="1"/>
    <col min="4" max="4" width="16.1640625" style="73" customWidth="1"/>
    <col min="5" max="5" width="18.6640625" style="312" customWidth="1"/>
    <col min="10" max="10" width="4.1640625" customWidth="1"/>
  </cols>
  <sheetData>
    <row r="1" spans="1:5" ht="54" customHeight="1">
      <c r="A1" s="449"/>
      <c r="B1" s="449"/>
      <c r="C1" s="449"/>
      <c r="D1" s="449"/>
      <c r="E1" s="449"/>
    </row>
    <row r="2" spans="1:5" ht="44.25" customHeight="1">
      <c r="A2" s="450" t="s">
        <v>235</v>
      </c>
      <c r="B2" s="450"/>
      <c r="C2" s="450"/>
      <c r="D2" s="450"/>
      <c r="E2" s="450"/>
    </row>
    <row r="3" spans="1:5" ht="12.75" customHeight="1">
      <c r="A3" s="456" t="s">
        <v>57</v>
      </c>
      <c r="B3" s="456"/>
      <c r="C3" s="456"/>
      <c r="D3" s="456"/>
      <c r="E3" s="456"/>
    </row>
    <row r="4" spans="1:5" ht="12.75" customHeight="1">
      <c r="A4" s="456" t="s">
        <v>281</v>
      </c>
      <c r="B4" s="456"/>
      <c r="C4" s="456"/>
      <c r="D4" s="456"/>
      <c r="E4" s="456"/>
    </row>
    <row r="5" spans="1:5" ht="12.75" customHeight="1">
      <c r="A5" s="451" t="s">
        <v>283</v>
      </c>
      <c r="B5" s="451"/>
      <c r="C5" s="451"/>
      <c r="D5" s="451"/>
      <c r="E5" s="451"/>
    </row>
    <row r="6" spans="1:5" ht="12.75" customHeight="1">
      <c r="A6" s="455" t="str">
        <f>'Programación Académica'!Q10</f>
        <v>Acumulada al 4to Trimestre (Enero - Diciembre) 2024</v>
      </c>
      <c r="B6" s="455"/>
      <c r="C6" s="455"/>
      <c r="D6" s="455"/>
      <c r="E6" s="455"/>
    </row>
    <row r="7" spans="1:5" ht="11.25" customHeight="1">
      <c r="A7" s="452" t="s">
        <v>998</v>
      </c>
      <c r="B7" s="452"/>
      <c r="C7" s="452"/>
      <c r="D7" s="452"/>
      <c r="E7" s="452"/>
    </row>
    <row r="8" spans="1:5" ht="32.25" customHeight="1">
      <c r="A8" s="453" t="s">
        <v>964</v>
      </c>
      <c r="B8" s="453"/>
      <c r="C8" s="454" t="s">
        <v>0</v>
      </c>
      <c r="D8" s="452"/>
      <c r="E8" s="394" t="s">
        <v>999</v>
      </c>
    </row>
    <row r="9" spans="1:5" ht="36" customHeight="1">
      <c r="A9" s="348" t="s">
        <v>1</v>
      </c>
      <c r="B9" s="349" t="s">
        <v>381</v>
      </c>
      <c r="C9" s="348" t="s">
        <v>2</v>
      </c>
      <c r="D9" s="350" t="s">
        <v>3</v>
      </c>
      <c r="E9" s="351" t="s">
        <v>4</v>
      </c>
    </row>
    <row r="10" spans="1:5">
      <c r="A10" s="415">
        <v>1</v>
      </c>
      <c r="B10" s="416" t="s">
        <v>394</v>
      </c>
      <c r="C10" s="62" t="s">
        <v>395</v>
      </c>
      <c r="D10" s="417">
        <v>45292</v>
      </c>
      <c r="E10" s="395">
        <v>1</v>
      </c>
    </row>
    <row r="11" spans="1:5">
      <c r="A11" s="415">
        <v>2</v>
      </c>
      <c r="B11" s="416" t="s">
        <v>33</v>
      </c>
      <c r="C11" s="62" t="s">
        <v>389</v>
      </c>
      <c r="D11" s="417">
        <v>45292</v>
      </c>
      <c r="E11" s="395">
        <v>1</v>
      </c>
    </row>
    <row r="12" spans="1:5">
      <c r="A12" s="415">
        <v>3</v>
      </c>
      <c r="B12" s="416" t="s">
        <v>33</v>
      </c>
      <c r="C12" s="62" t="s">
        <v>392</v>
      </c>
      <c r="D12" s="417">
        <v>45292</v>
      </c>
      <c r="E12" s="395">
        <v>1</v>
      </c>
    </row>
    <row r="13" spans="1:5">
      <c r="A13" s="415">
        <v>4</v>
      </c>
      <c r="B13" s="416" t="s">
        <v>33</v>
      </c>
      <c r="C13" s="62" t="s">
        <v>393</v>
      </c>
      <c r="D13" s="417">
        <v>45292</v>
      </c>
      <c r="E13" s="395">
        <v>3</v>
      </c>
    </row>
    <row r="14" spans="1:5">
      <c r="A14" s="415">
        <v>5</v>
      </c>
      <c r="B14" s="416" t="s">
        <v>33</v>
      </c>
      <c r="C14" s="62" t="s">
        <v>389</v>
      </c>
      <c r="D14" s="417">
        <v>45293</v>
      </c>
      <c r="E14" s="395">
        <v>3</v>
      </c>
    </row>
    <row r="15" spans="1:5">
      <c r="A15" s="415">
        <v>6</v>
      </c>
      <c r="B15" s="416" t="s">
        <v>394</v>
      </c>
      <c r="C15" s="62" t="s">
        <v>395</v>
      </c>
      <c r="D15" s="417">
        <v>45293</v>
      </c>
      <c r="E15" s="395">
        <v>2</v>
      </c>
    </row>
    <row r="16" spans="1:5">
      <c r="A16" s="415">
        <v>7</v>
      </c>
      <c r="B16" s="416" t="s">
        <v>33</v>
      </c>
      <c r="C16" s="62" t="s">
        <v>392</v>
      </c>
      <c r="D16" s="417">
        <v>45293</v>
      </c>
      <c r="E16" s="395">
        <v>2</v>
      </c>
    </row>
    <row r="17" spans="1:5">
      <c r="A17" s="415">
        <v>8</v>
      </c>
      <c r="B17" s="416" t="s">
        <v>33</v>
      </c>
      <c r="C17" s="62" t="s">
        <v>393</v>
      </c>
      <c r="D17" s="417">
        <v>45293</v>
      </c>
      <c r="E17" s="395">
        <v>19</v>
      </c>
    </row>
    <row r="18" spans="1:5">
      <c r="A18" s="415">
        <v>9</v>
      </c>
      <c r="B18" s="416" t="s">
        <v>33</v>
      </c>
      <c r="C18" s="62" t="s">
        <v>285</v>
      </c>
      <c r="D18" s="417">
        <v>45293</v>
      </c>
      <c r="E18" s="395">
        <v>1</v>
      </c>
    </row>
    <row r="19" spans="1:5">
      <c r="A19" s="415">
        <v>10</v>
      </c>
      <c r="B19" s="416" t="s">
        <v>33</v>
      </c>
      <c r="C19" s="62" t="s">
        <v>396</v>
      </c>
      <c r="D19" s="417">
        <v>45293</v>
      </c>
      <c r="E19" s="395">
        <v>1</v>
      </c>
    </row>
    <row r="20" spans="1:5">
      <c r="A20" s="415">
        <v>11</v>
      </c>
      <c r="B20" s="416" t="s">
        <v>33</v>
      </c>
      <c r="C20" s="62" t="s">
        <v>397</v>
      </c>
      <c r="D20" s="417">
        <v>45293</v>
      </c>
      <c r="E20" s="395">
        <v>3</v>
      </c>
    </row>
    <row r="21" spans="1:5">
      <c r="A21" s="415">
        <v>12</v>
      </c>
      <c r="B21" s="416" t="s">
        <v>33</v>
      </c>
      <c r="C21" s="62" t="s">
        <v>389</v>
      </c>
      <c r="D21" s="417">
        <v>45294</v>
      </c>
      <c r="E21" s="395">
        <v>27</v>
      </c>
    </row>
    <row r="22" spans="1:5">
      <c r="A22" s="415">
        <v>13</v>
      </c>
      <c r="B22" s="416" t="s">
        <v>33</v>
      </c>
      <c r="C22" s="62" t="s">
        <v>392</v>
      </c>
      <c r="D22" s="417">
        <v>45294</v>
      </c>
      <c r="E22" s="395">
        <v>38</v>
      </c>
    </row>
    <row r="23" spans="1:5">
      <c r="A23" s="415">
        <v>14</v>
      </c>
      <c r="B23" s="416" t="s">
        <v>33</v>
      </c>
      <c r="C23" s="62" t="s">
        <v>396</v>
      </c>
      <c r="D23" s="417">
        <v>45294</v>
      </c>
      <c r="E23" s="395">
        <v>20</v>
      </c>
    </row>
    <row r="24" spans="1:5">
      <c r="A24" s="415">
        <v>15</v>
      </c>
      <c r="B24" s="416" t="s">
        <v>33</v>
      </c>
      <c r="C24" s="62" t="s">
        <v>398</v>
      </c>
      <c r="D24" s="417">
        <v>45294</v>
      </c>
      <c r="E24" s="395">
        <v>38</v>
      </c>
    </row>
    <row r="25" spans="1:5">
      <c r="A25" s="415">
        <v>16</v>
      </c>
      <c r="B25" s="416" t="s">
        <v>33</v>
      </c>
      <c r="C25" s="62" t="s">
        <v>397</v>
      </c>
      <c r="D25" s="417">
        <v>45294</v>
      </c>
      <c r="E25" s="395">
        <v>9</v>
      </c>
    </row>
    <row r="26" spans="1:5">
      <c r="A26" s="415">
        <v>17</v>
      </c>
      <c r="B26" s="416" t="s">
        <v>394</v>
      </c>
      <c r="C26" s="62" t="s">
        <v>395</v>
      </c>
      <c r="D26" s="417">
        <v>45294</v>
      </c>
      <c r="E26" s="395">
        <v>2</v>
      </c>
    </row>
    <row r="27" spans="1:5">
      <c r="A27" s="415">
        <v>18</v>
      </c>
      <c r="B27" s="416" t="s">
        <v>33</v>
      </c>
      <c r="C27" s="62" t="s">
        <v>393</v>
      </c>
      <c r="D27" s="417">
        <v>45294</v>
      </c>
      <c r="E27" s="395">
        <v>8</v>
      </c>
    </row>
    <row r="28" spans="1:5">
      <c r="A28" s="415">
        <v>19</v>
      </c>
      <c r="B28" s="416" t="s">
        <v>399</v>
      </c>
      <c r="C28" s="62" t="s">
        <v>400</v>
      </c>
      <c r="D28" s="417">
        <v>45294</v>
      </c>
      <c r="E28" s="395">
        <v>3</v>
      </c>
    </row>
    <row r="29" spans="1:5">
      <c r="A29" s="415">
        <v>20</v>
      </c>
      <c r="B29" s="416" t="s">
        <v>33</v>
      </c>
      <c r="C29" s="62" t="s">
        <v>396</v>
      </c>
      <c r="D29" s="417">
        <v>45295</v>
      </c>
      <c r="E29" s="395">
        <v>4</v>
      </c>
    </row>
    <row r="30" spans="1:5">
      <c r="A30" s="415">
        <v>21</v>
      </c>
      <c r="B30" s="416" t="s">
        <v>33</v>
      </c>
      <c r="C30" s="62" t="s">
        <v>398</v>
      </c>
      <c r="D30" s="417">
        <v>45295</v>
      </c>
      <c r="E30" s="395">
        <v>1</v>
      </c>
    </row>
    <row r="31" spans="1:5">
      <c r="A31" s="415">
        <v>22</v>
      </c>
      <c r="B31" s="416" t="s">
        <v>33</v>
      </c>
      <c r="C31" s="62" t="s">
        <v>389</v>
      </c>
      <c r="D31" s="417">
        <v>45295</v>
      </c>
      <c r="E31" s="395">
        <v>12</v>
      </c>
    </row>
    <row r="32" spans="1:5">
      <c r="A32" s="415">
        <v>23</v>
      </c>
      <c r="B32" s="416" t="s">
        <v>33</v>
      </c>
      <c r="C32" s="62" t="s">
        <v>392</v>
      </c>
      <c r="D32" s="417">
        <v>45295</v>
      </c>
      <c r="E32" s="395">
        <v>5</v>
      </c>
    </row>
    <row r="33" spans="1:5">
      <c r="A33" s="415">
        <v>24</v>
      </c>
      <c r="B33" s="416" t="s">
        <v>33</v>
      </c>
      <c r="C33" s="62" t="s">
        <v>397</v>
      </c>
      <c r="D33" s="417">
        <v>45300</v>
      </c>
      <c r="E33" s="395">
        <v>2</v>
      </c>
    </row>
    <row r="34" spans="1:5">
      <c r="A34" s="415">
        <v>25</v>
      </c>
      <c r="B34" s="416" t="s">
        <v>33</v>
      </c>
      <c r="C34" s="62" t="s">
        <v>389</v>
      </c>
      <c r="D34" s="417">
        <v>45300</v>
      </c>
      <c r="E34" s="395">
        <v>2</v>
      </c>
    </row>
    <row r="35" spans="1:5">
      <c r="A35" s="415">
        <v>26</v>
      </c>
      <c r="B35" s="416" t="s">
        <v>33</v>
      </c>
      <c r="C35" s="62" t="s">
        <v>398</v>
      </c>
      <c r="D35" s="417">
        <v>45300</v>
      </c>
      <c r="E35" s="395">
        <v>1</v>
      </c>
    </row>
    <row r="36" spans="1:5">
      <c r="A36" s="415">
        <v>27</v>
      </c>
      <c r="B36" s="416" t="s">
        <v>33</v>
      </c>
      <c r="C36" s="62" t="s">
        <v>392</v>
      </c>
      <c r="D36" s="417">
        <v>45301</v>
      </c>
      <c r="E36" s="395">
        <v>2</v>
      </c>
    </row>
    <row r="37" spans="1:5">
      <c r="A37" s="415">
        <v>28</v>
      </c>
      <c r="B37" s="416" t="s">
        <v>33</v>
      </c>
      <c r="C37" s="62" t="s">
        <v>398</v>
      </c>
      <c r="D37" s="417">
        <v>45301</v>
      </c>
      <c r="E37" s="395">
        <v>18</v>
      </c>
    </row>
    <row r="38" spans="1:5">
      <c r="A38" s="415">
        <v>29</v>
      </c>
      <c r="B38" s="416" t="s">
        <v>40</v>
      </c>
      <c r="C38" s="62" t="s">
        <v>286</v>
      </c>
      <c r="D38" s="417">
        <v>45301</v>
      </c>
      <c r="E38" s="395">
        <v>12</v>
      </c>
    </row>
    <row r="39" spans="1:5">
      <c r="A39" s="415">
        <v>30</v>
      </c>
      <c r="B39" s="416" t="s">
        <v>33</v>
      </c>
      <c r="C39" s="62" t="s">
        <v>397</v>
      </c>
      <c r="D39" s="417">
        <v>45301</v>
      </c>
      <c r="E39" s="395">
        <v>3</v>
      </c>
    </row>
    <row r="40" spans="1:5">
      <c r="A40" s="415">
        <v>31</v>
      </c>
      <c r="B40" s="416" t="s">
        <v>33</v>
      </c>
      <c r="C40" s="62" t="s">
        <v>397</v>
      </c>
      <c r="D40" s="417">
        <v>45302</v>
      </c>
      <c r="E40" s="395">
        <v>1</v>
      </c>
    </row>
    <row r="41" spans="1:5">
      <c r="A41" s="415">
        <v>32</v>
      </c>
      <c r="B41" s="416" t="s">
        <v>287</v>
      </c>
      <c r="C41" s="62" t="s">
        <v>288</v>
      </c>
      <c r="D41" s="417">
        <v>45302</v>
      </c>
      <c r="E41" s="395">
        <v>6</v>
      </c>
    </row>
    <row r="42" spans="1:5">
      <c r="A42" s="415">
        <v>33</v>
      </c>
      <c r="B42" s="416" t="s">
        <v>33</v>
      </c>
      <c r="C42" s="62" t="s">
        <v>398</v>
      </c>
      <c r="D42" s="417">
        <v>45302</v>
      </c>
      <c r="E42" s="395">
        <v>2</v>
      </c>
    </row>
    <row r="43" spans="1:5">
      <c r="A43" s="415">
        <v>34</v>
      </c>
      <c r="B43" s="416" t="s">
        <v>40</v>
      </c>
      <c r="C43" s="62" t="s">
        <v>286</v>
      </c>
      <c r="D43" s="417">
        <v>45303</v>
      </c>
      <c r="E43" s="395">
        <v>9</v>
      </c>
    </row>
    <row r="44" spans="1:5">
      <c r="A44" s="415">
        <v>35</v>
      </c>
      <c r="B44" s="416" t="s">
        <v>287</v>
      </c>
      <c r="C44" s="62" t="s">
        <v>288</v>
      </c>
      <c r="D44" s="417">
        <v>45303</v>
      </c>
      <c r="E44" s="395">
        <v>16</v>
      </c>
    </row>
    <row r="45" spans="1:5">
      <c r="A45" s="415">
        <v>36</v>
      </c>
      <c r="B45" s="416" t="s">
        <v>33</v>
      </c>
      <c r="C45" s="62" t="s">
        <v>398</v>
      </c>
      <c r="D45" s="417">
        <v>45303</v>
      </c>
      <c r="E45" s="395">
        <v>1</v>
      </c>
    </row>
    <row r="46" spans="1:5">
      <c r="A46" s="415">
        <v>37</v>
      </c>
      <c r="B46" s="416" t="s">
        <v>40</v>
      </c>
      <c r="C46" s="62" t="s">
        <v>286</v>
      </c>
      <c r="D46" s="417">
        <v>45306</v>
      </c>
      <c r="E46" s="395">
        <v>3</v>
      </c>
    </row>
    <row r="47" spans="1:5">
      <c r="A47" s="415">
        <v>38</v>
      </c>
      <c r="B47" s="416" t="s">
        <v>399</v>
      </c>
      <c r="C47" s="62" t="s">
        <v>400</v>
      </c>
      <c r="D47" s="417">
        <v>45307</v>
      </c>
      <c r="E47" s="395">
        <v>1</v>
      </c>
    </row>
    <row r="48" spans="1:5">
      <c r="A48" s="415">
        <v>39</v>
      </c>
      <c r="B48" s="416" t="s">
        <v>40</v>
      </c>
      <c r="C48" s="62" t="s">
        <v>286</v>
      </c>
      <c r="D48" s="417">
        <v>45307</v>
      </c>
      <c r="E48" s="395">
        <v>1</v>
      </c>
    </row>
    <row r="49" spans="1:5">
      <c r="A49" s="415">
        <v>40</v>
      </c>
      <c r="B49" s="416" t="s">
        <v>49</v>
      </c>
      <c r="C49" s="62" t="s">
        <v>290</v>
      </c>
      <c r="D49" s="417">
        <v>45308</v>
      </c>
      <c r="E49" s="395">
        <v>51</v>
      </c>
    </row>
    <row r="50" spans="1:5">
      <c r="A50" s="415">
        <v>41</v>
      </c>
      <c r="B50" s="416" t="s">
        <v>399</v>
      </c>
      <c r="C50" s="62" t="s">
        <v>400</v>
      </c>
      <c r="D50" s="417">
        <v>45308</v>
      </c>
      <c r="E50" s="395">
        <v>1</v>
      </c>
    </row>
    <row r="51" spans="1:5">
      <c r="A51" s="415">
        <v>42</v>
      </c>
      <c r="B51" s="416" t="s">
        <v>49</v>
      </c>
      <c r="C51" s="62" t="s">
        <v>289</v>
      </c>
      <c r="D51" s="417">
        <v>45308</v>
      </c>
      <c r="E51" s="395">
        <v>11</v>
      </c>
    </row>
    <row r="52" spans="1:5">
      <c r="A52" s="415">
        <v>43</v>
      </c>
      <c r="B52" s="416" t="s">
        <v>33</v>
      </c>
      <c r="C52" s="62" t="s">
        <v>398</v>
      </c>
      <c r="D52" s="417">
        <v>45309</v>
      </c>
      <c r="E52" s="395">
        <v>1</v>
      </c>
    </row>
    <row r="53" spans="1:5">
      <c r="A53" s="415">
        <v>44</v>
      </c>
      <c r="B53" s="416" t="s">
        <v>49</v>
      </c>
      <c r="C53" s="62" t="s">
        <v>289</v>
      </c>
      <c r="D53" s="417">
        <v>45309</v>
      </c>
      <c r="E53" s="395">
        <v>1</v>
      </c>
    </row>
    <row r="54" spans="1:5">
      <c r="A54" s="415">
        <v>45</v>
      </c>
      <c r="B54" s="416" t="s">
        <v>49</v>
      </c>
      <c r="C54" s="62" t="s">
        <v>291</v>
      </c>
      <c r="D54" s="417">
        <v>45310</v>
      </c>
      <c r="E54" s="395">
        <v>38</v>
      </c>
    </row>
    <row r="55" spans="1:5">
      <c r="A55" s="415">
        <v>46</v>
      </c>
      <c r="B55" s="416" t="s">
        <v>49</v>
      </c>
      <c r="C55" s="62" t="s">
        <v>289</v>
      </c>
      <c r="D55" s="417">
        <v>45310</v>
      </c>
      <c r="E55" s="395">
        <v>15</v>
      </c>
    </row>
    <row r="56" spans="1:5">
      <c r="A56" s="415">
        <v>47</v>
      </c>
      <c r="B56" s="416" t="s">
        <v>49</v>
      </c>
      <c r="C56" s="62" t="s">
        <v>292</v>
      </c>
      <c r="D56" s="417">
        <v>45310</v>
      </c>
      <c r="E56" s="395">
        <v>38</v>
      </c>
    </row>
    <row r="57" spans="1:5">
      <c r="A57" s="415">
        <v>48</v>
      </c>
      <c r="B57" s="416" t="s">
        <v>40</v>
      </c>
      <c r="C57" s="62" t="s">
        <v>294</v>
      </c>
      <c r="D57" s="417">
        <v>45313</v>
      </c>
      <c r="E57" s="395">
        <v>7</v>
      </c>
    </row>
    <row r="58" spans="1:5">
      <c r="A58" s="415">
        <v>49</v>
      </c>
      <c r="B58" s="416" t="s">
        <v>40</v>
      </c>
      <c r="C58" s="62" t="s">
        <v>286</v>
      </c>
      <c r="D58" s="417">
        <v>45313</v>
      </c>
      <c r="E58" s="395">
        <v>1</v>
      </c>
    </row>
    <row r="59" spans="1:5">
      <c r="A59" s="415">
        <v>50</v>
      </c>
      <c r="B59" s="416" t="s">
        <v>33</v>
      </c>
      <c r="C59" s="62" t="s">
        <v>293</v>
      </c>
      <c r="D59" s="417">
        <v>45313</v>
      </c>
      <c r="E59" s="395">
        <v>51</v>
      </c>
    </row>
    <row r="60" spans="1:5">
      <c r="A60" s="415">
        <v>51</v>
      </c>
      <c r="B60" s="416" t="s">
        <v>49</v>
      </c>
      <c r="C60" s="62" t="s">
        <v>289</v>
      </c>
      <c r="D60" s="417">
        <v>45313</v>
      </c>
      <c r="E60" s="395">
        <v>1</v>
      </c>
    </row>
    <row r="61" spans="1:5">
      <c r="A61" s="415">
        <v>52</v>
      </c>
      <c r="B61" s="416" t="s">
        <v>49</v>
      </c>
      <c r="C61" s="62" t="s">
        <v>289</v>
      </c>
      <c r="D61" s="417">
        <v>45314</v>
      </c>
      <c r="E61" s="395">
        <v>1</v>
      </c>
    </row>
    <row r="62" spans="1:5">
      <c r="A62" s="415">
        <v>53</v>
      </c>
      <c r="B62" s="416" t="s">
        <v>40</v>
      </c>
      <c r="C62" s="62" t="s">
        <v>294</v>
      </c>
      <c r="D62" s="417">
        <v>45314</v>
      </c>
      <c r="E62" s="395">
        <v>30</v>
      </c>
    </row>
    <row r="63" spans="1:5">
      <c r="A63" s="415">
        <v>54</v>
      </c>
      <c r="B63" s="416" t="s">
        <v>33</v>
      </c>
      <c r="C63" s="62" t="s">
        <v>295</v>
      </c>
      <c r="D63" s="417">
        <v>45315</v>
      </c>
      <c r="E63" s="395">
        <v>55</v>
      </c>
    </row>
    <row r="64" spans="1:5">
      <c r="A64" s="415">
        <v>55</v>
      </c>
      <c r="B64" s="416" t="s">
        <v>33</v>
      </c>
      <c r="C64" s="62" t="s">
        <v>285</v>
      </c>
      <c r="D64" s="417">
        <v>45320</v>
      </c>
      <c r="E64" s="395">
        <v>2</v>
      </c>
    </row>
    <row r="65" spans="1:5">
      <c r="A65" s="415">
        <v>56</v>
      </c>
      <c r="B65" s="416" t="s">
        <v>33</v>
      </c>
      <c r="C65" s="62" t="s">
        <v>285</v>
      </c>
      <c r="D65" s="417">
        <v>45321</v>
      </c>
      <c r="E65" s="395">
        <v>71</v>
      </c>
    </row>
    <row r="66" spans="1:5">
      <c r="A66" s="415">
        <v>57</v>
      </c>
      <c r="B66" s="416" t="s">
        <v>33</v>
      </c>
      <c r="C66" s="62" t="s">
        <v>296</v>
      </c>
      <c r="D66" s="417">
        <v>45321</v>
      </c>
      <c r="E66" s="395">
        <v>4</v>
      </c>
    </row>
    <row r="67" spans="1:5">
      <c r="A67" s="415">
        <v>58</v>
      </c>
      <c r="B67" s="416" t="s">
        <v>40</v>
      </c>
      <c r="C67" s="62" t="s">
        <v>286</v>
      </c>
      <c r="D67" s="417">
        <v>45321</v>
      </c>
      <c r="E67" s="395">
        <v>2</v>
      </c>
    </row>
    <row r="68" spans="1:5">
      <c r="A68" s="415">
        <v>59</v>
      </c>
      <c r="B68" s="416" t="s">
        <v>287</v>
      </c>
      <c r="C68" s="62" t="s">
        <v>288</v>
      </c>
      <c r="D68" s="417">
        <v>45321</v>
      </c>
      <c r="E68" s="395">
        <v>9</v>
      </c>
    </row>
    <row r="69" spans="1:5">
      <c r="A69" s="415">
        <v>60</v>
      </c>
      <c r="B69" s="416" t="s">
        <v>40</v>
      </c>
      <c r="C69" s="62" t="s">
        <v>294</v>
      </c>
      <c r="D69" s="417">
        <v>45322</v>
      </c>
      <c r="E69" s="395">
        <v>1</v>
      </c>
    </row>
    <row r="70" spans="1:5">
      <c r="A70" s="415">
        <v>61</v>
      </c>
      <c r="B70" s="416" t="s">
        <v>399</v>
      </c>
      <c r="C70" s="62" t="s">
        <v>400</v>
      </c>
      <c r="D70" s="417">
        <v>45323</v>
      </c>
      <c r="E70" s="395">
        <v>11</v>
      </c>
    </row>
    <row r="71" spans="1:5">
      <c r="A71" s="415">
        <v>62</v>
      </c>
      <c r="B71" s="416" t="s">
        <v>51</v>
      </c>
      <c r="C71" s="62" t="s">
        <v>298</v>
      </c>
      <c r="D71" s="417">
        <v>45323</v>
      </c>
      <c r="E71" s="395">
        <v>19</v>
      </c>
    </row>
    <row r="72" spans="1:5">
      <c r="A72" s="415">
        <v>63</v>
      </c>
      <c r="B72" s="416" t="s">
        <v>394</v>
      </c>
      <c r="C72" s="62" t="s">
        <v>395</v>
      </c>
      <c r="D72" s="417">
        <v>45323</v>
      </c>
      <c r="E72" s="395">
        <v>1</v>
      </c>
    </row>
    <row r="73" spans="1:5">
      <c r="A73" s="415">
        <v>64</v>
      </c>
      <c r="B73" s="416" t="s">
        <v>33</v>
      </c>
      <c r="C73" s="62" t="s">
        <v>389</v>
      </c>
      <c r="D73" s="417">
        <v>45323</v>
      </c>
      <c r="E73" s="395">
        <v>21</v>
      </c>
    </row>
    <row r="74" spans="1:5">
      <c r="A74" s="415">
        <v>65</v>
      </c>
      <c r="B74" s="416" t="s">
        <v>33</v>
      </c>
      <c r="C74" s="62" t="s">
        <v>392</v>
      </c>
      <c r="D74" s="417">
        <v>45323</v>
      </c>
      <c r="E74" s="395">
        <v>3</v>
      </c>
    </row>
    <row r="75" spans="1:5">
      <c r="A75" s="415">
        <v>66</v>
      </c>
      <c r="B75" s="416" t="s">
        <v>33</v>
      </c>
      <c r="C75" s="62" t="s">
        <v>398</v>
      </c>
      <c r="D75" s="417">
        <v>45323</v>
      </c>
      <c r="E75" s="395">
        <v>2</v>
      </c>
    </row>
    <row r="76" spans="1:5">
      <c r="A76" s="415">
        <v>67</v>
      </c>
      <c r="B76" s="416" t="s">
        <v>33</v>
      </c>
      <c r="C76" s="62" t="s">
        <v>297</v>
      </c>
      <c r="D76" s="417">
        <v>45323</v>
      </c>
      <c r="E76" s="395">
        <v>53</v>
      </c>
    </row>
    <row r="77" spans="1:5">
      <c r="A77" s="415">
        <v>68</v>
      </c>
      <c r="B77" s="416" t="s">
        <v>33</v>
      </c>
      <c r="C77" s="62" t="s">
        <v>396</v>
      </c>
      <c r="D77" s="417">
        <v>45323</v>
      </c>
      <c r="E77" s="395">
        <v>5</v>
      </c>
    </row>
    <row r="78" spans="1:5">
      <c r="A78" s="415">
        <v>69</v>
      </c>
      <c r="B78" s="416" t="s">
        <v>33</v>
      </c>
      <c r="C78" s="62" t="s">
        <v>389</v>
      </c>
      <c r="D78" s="417">
        <v>45324</v>
      </c>
      <c r="E78" s="395">
        <v>6</v>
      </c>
    </row>
    <row r="79" spans="1:5">
      <c r="A79" s="415">
        <v>70</v>
      </c>
      <c r="B79" s="416" t="s">
        <v>33</v>
      </c>
      <c r="C79" s="62" t="s">
        <v>389</v>
      </c>
      <c r="D79" s="417">
        <v>45327</v>
      </c>
      <c r="E79" s="395">
        <v>1</v>
      </c>
    </row>
    <row r="80" spans="1:5">
      <c r="A80" s="415">
        <v>71</v>
      </c>
      <c r="B80" s="416" t="s">
        <v>394</v>
      </c>
      <c r="C80" s="62" t="s">
        <v>390</v>
      </c>
      <c r="D80" s="417">
        <v>45327</v>
      </c>
      <c r="E80" s="395">
        <v>1</v>
      </c>
    </row>
    <row r="81" spans="1:5">
      <c r="A81" s="415">
        <v>72</v>
      </c>
      <c r="B81" s="416" t="s">
        <v>33</v>
      </c>
      <c r="C81" s="62" t="s">
        <v>299</v>
      </c>
      <c r="D81" s="417">
        <v>45327</v>
      </c>
      <c r="E81" s="395">
        <v>119</v>
      </c>
    </row>
    <row r="82" spans="1:5">
      <c r="A82" s="415">
        <v>73</v>
      </c>
      <c r="B82" s="416" t="s">
        <v>394</v>
      </c>
      <c r="C82" s="62" t="s">
        <v>390</v>
      </c>
      <c r="D82" s="417">
        <v>45328</v>
      </c>
      <c r="E82" s="395">
        <v>9</v>
      </c>
    </row>
    <row r="83" spans="1:5">
      <c r="A83" s="415">
        <v>74</v>
      </c>
      <c r="B83" s="416" t="s">
        <v>33</v>
      </c>
      <c r="C83" s="62" t="s">
        <v>389</v>
      </c>
      <c r="D83" s="417">
        <v>45328</v>
      </c>
      <c r="E83" s="395">
        <v>2</v>
      </c>
    </row>
    <row r="84" spans="1:5">
      <c r="A84" s="415">
        <v>75</v>
      </c>
      <c r="B84" s="416" t="s">
        <v>33</v>
      </c>
      <c r="C84" s="62" t="s">
        <v>396</v>
      </c>
      <c r="D84" s="417">
        <v>45328</v>
      </c>
      <c r="E84" s="395">
        <v>1</v>
      </c>
    </row>
    <row r="85" spans="1:5">
      <c r="A85" s="415">
        <v>76</v>
      </c>
      <c r="B85" s="416" t="s">
        <v>399</v>
      </c>
      <c r="C85" s="62" t="s">
        <v>400</v>
      </c>
      <c r="D85" s="417">
        <v>45328</v>
      </c>
      <c r="E85" s="395">
        <v>12</v>
      </c>
    </row>
    <row r="86" spans="1:5">
      <c r="A86" s="415">
        <v>77</v>
      </c>
      <c r="B86" s="416" t="s">
        <v>33</v>
      </c>
      <c r="C86" s="62" t="s">
        <v>300</v>
      </c>
      <c r="D86" s="417">
        <v>45328</v>
      </c>
      <c r="E86" s="395">
        <v>65</v>
      </c>
    </row>
    <row r="87" spans="1:5">
      <c r="A87" s="415">
        <v>78</v>
      </c>
      <c r="B87" s="416" t="s">
        <v>49</v>
      </c>
      <c r="C87" s="62" t="s">
        <v>301</v>
      </c>
      <c r="D87" s="417">
        <v>45328</v>
      </c>
      <c r="E87" s="395">
        <v>59</v>
      </c>
    </row>
    <row r="88" spans="1:5">
      <c r="A88" s="415">
        <v>79</v>
      </c>
      <c r="B88" s="416" t="s">
        <v>33</v>
      </c>
      <c r="C88" s="62" t="s">
        <v>296</v>
      </c>
      <c r="D88" s="417">
        <v>45329</v>
      </c>
      <c r="E88" s="395">
        <v>55</v>
      </c>
    </row>
    <row r="89" spans="1:5">
      <c r="A89" s="415">
        <v>80</v>
      </c>
      <c r="B89" s="416" t="s">
        <v>40</v>
      </c>
      <c r="C89" s="62" t="s">
        <v>302</v>
      </c>
      <c r="D89" s="417">
        <v>45329</v>
      </c>
      <c r="E89" s="395">
        <v>3</v>
      </c>
    </row>
    <row r="90" spans="1:5">
      <c r="A90" s="415">
        <v>81</v>
      </c>
      <c r="B90" s="416" t="s">
        <v>33</v>
      </c>
      <c r="C90" s="62" t="s">
        <v>396</v>
      </c>
      <c r="D90" s="417">
        <v>45329</v>
      </c>
      <c r="E90" s="395">
        <v>7</v>
      </c>
    </row>
    <row r="91" spans="1:5">
      <c r="A91" s="415">
        <v>82</v>
      </c>
      <c r="B91" s="416" t="s">
        <v>33</v>
      </c>
      <c r="C91" s="62" t="s">
        <v>398</v>
      </c>
      <c r="D91" s="417">
        <v>45329</v>
      </c>
      <c r="E91" s="395">
        <v>2</v>
      </c>
    </row>
    <row r="92" spans="1:5">
      <c r="A92" s="415">
        <v>83</v>
      </c>
      <c r="B92" s="416" t="s">
        <v>394</v>
      </c>
      <c r="C92" s="62" t="s">
        <v>390</v>
      </c>
      <c r="D92" s="417">
        <v>45329</v>
      </c>
      <c r="E92" s="395">
        <v>3</v>
      </c>
    </row>
    <row r="93" spans="1:5">
      <c r="A93" s="415">
        <v>84</v>
      </c>
      <c r="B93" s="416" t="s">
        <v>33</v>
      </c>
      <c r="C93" s="62" t="s">
        <v>389</v>
      </c>
      <c r="D93" s="417">
        <v>45329</v>
      </c>
      <c r="E93" s="395">
        <v>6</v>
      </c>
    </row>
    <row r="94" spans="1:5">
      <c r="A94" s="415">
        <v>85</v>
      </c>
      <c r="B94" s="416" t="s">
        <v>33</v>
      </c>
      <c r="C94" s="62" t="s">
        <v>392</v>
      </c>
      <c r="D94" s="417">
        <v>45329</v>
      </c>
      <c r="E94" s="395">
        <v>1</v>
      </c>
    </row>
    <row r="95" spans="1:5">
      <c r="A95" s="415">
        <v>86</v>
      </c>
      <c r="B95" s="416" t="s">
        <v>399</v>
      </c>
      <c r="C95" s="62" t="s">
        <v>400</v>
      </c>
      <c r="D95" s="417">
        <v>45329</v>
      </c>
      <c r="E95" s="395">
        <v>17</v>
      </c>
    </row>
    <row r="96" spans="1:5">
      <c r="A96" s="415">
        <v>87</v>
      </c>
      <c r="B96" s="416" t="s">
        <v>33</v>
      </c>
      <c r="C96" s="62" t="s">
        <v>389</v>
      </c>
      <c r="D96" s="417">
        <v>45330</v>
      </c>
      <c r="E96" s="395">
        <v>2</v>
      </c>
    </row>
    <row r="97" spans="1:5">
      <c r="A97" s="415">
        <v>88</v>
      </c>
      <c r="B97" s="416" t="s">
        <v>399</v>
      </c>
      <c r="C97" s="62" t="s">
        <v>400</v>
      </c>
      <c r="D97" s="417">
        <v>45330</v>
      </c>
      <c r="E97" s="395">
        <v>1</v>
      </c>
    </row>
    <row r="98" spans="1:5">
      <c r="A98" s="415">
        <v>89</v>
      </c>
      <c r="B98" s="416" t="s">
        <v>40</v>
      </c>
      <c r="C98" s="62" t="s">
        <v>302</v>
      </c>
      <c r="D98" s="417">
        <v>45330</v>
      </c>
      <c r="E98" s="395">
        <v>21</v>
      </c>
    </row>
    <row r="99" spans="1:5">
      <c r="A99" s="415">
        <v>90</v>
      </c>
      <c r="B99" s="416" t="s">
        <v>40</v>
      </c>
      <c r="C99" s="62" t="s">
        <v>302</v>
      </c>
      <c r="D99" s="417">
        <v>45331</v>
      </c>
      <c r="E99" s="395">
        <v>6</v>
      </c>
    </row>
    <row r="100" spans="1:5">
      <c r="A100" s="415">
        <v>91</v>
      </c>
      <c r="B100" s="416" t="s">
        <v>394</v>
      </c>
      <c r="C100" s="62" t="s">
        <v>390</v>
      </c>
      <c r="D100" s="417">
        <v>45335</v>
      </c>
      <c r="E100" s="395">
        <v>1</v>
      </c>
    </row>
    <row r="101" spans="1:5">
      <c r="A101" s="415">
        <v>92</v>
      </c>
      <c r="B101" s="416" t="s">
        <v>399</v>
      </c>
      <c r="C101" s="62" t="s">
        <v>400</v>
      </c>
      <c r="D101" s="417">
        <v>45336</v>
      </c>
      <c r="E101" s="395">
        <v>1</v>
      </c>
    </row>
    <row r="102" spans="1:5">
      <c r="A102" s="415">
        <v>93</v>
      </c>
      <c r="B102" s="416" t="s">
        <v>37</v>
      </c>
      <c r="C102" s="62" t="s">
        <v>303</v>
      </c>
      <c r="D102" s="417">
        <v>45342</v>
      </c>
      <c r="E102" s="395">
        <v>11</v>
      </c>
    </row>
    <row r="103" spans="1:5">
      <c r="A103" s="415">
        <v>94</v>
      </c>
      <c r="B103" s="416" t="s">
        <v>40</v>
      </c>
      <c r="C103" s="62" t="s">
        <v>302</v>
      </c>
      <c r="D103" s="417">
        <v>45342</v>
      </c>
      <c r="E103" s="395">
        <v>2</v>
      </c>
    </row>
    <row r="104" spans="1:5">
      <c r="A104" s="415">
        <v>95</v>
      </c>
      <c r="B104" s="416" t="s">
        <v>43</v>
      </c>
      <c r="C104" s="62" t="s">
        <v>304</v>
      </c>
      <c r="D104" s="417">
        <v>45343</v>
      </c>
      <c r="E104" s="395">
        <v>13</v>
      </c>
    </row>
    <row r="105" spans="1:5">
      <c r="A105" s="415">
        <v>96</v>
      </c>
      <c r="B105" s="416" t="s">
        <v>49</v>
      </c>
      <c r="C105" s="62" t="s">
        <v>305</v>
      </c>
      <c r="D105" s="417">
        <v>45344</v>
      </c>
      <c r="E105" s="395">
        <v>60</v>
      </c>
    </row>
    <row r="106" spans="1:5">
      <c r="A106" s="415">
        <v>97</v>
      </c>
      <c r="B106" s="416" t="s">
        <v>43</v>
      </c>
      <c r="C106" s="62" t="s">
        <v>304</v>
      </c>
      <c r="D106" s="417">
        <v>45344</v>
      </c>
      <c r="E106" s="395">
        <v>5</v>
      </c>
    </row>
    <row r="107" spans="1:5">
      <c r="A107" s="415">
        <v>98</v>
      </c>
      <c r="B107" s="416" t="s">
        <v>49</v>
      </c>
      <c r="C107" s="62" t="s">
        <v>305</v>
      </c>
      <c r="D107" s="417">
        <v>45345</v>
      </c>
      <c r="E107" s="395">
        <v>1</v>
      </c>
    </row>
    <row r="108" spans="1:5">
      <c r="A108" s="415">
        <v>99</v>
      </c>
      <c r="B108" s="416" t="s">
        <v>394</v>
      </c>
      <c r="C108" s="62" t="s">
        <v>390</v>
      </c>
      <c r="D108" s="417">
        <v>45352</v>
      </c>
      <c r="E108" s="395">
        <v>2</v>
      </c>
    </row>
    <row r="109" spans="1:5">
      <c r="A109" s="415">
        <v>100</v>
      </c>
      <c r="B109" s="416" t="s">
        <v>33</v>
      </c>
      <c r="C109" s="62" t="s">
        <v>401</v>
      </c>
      <c r="D109" s="417">
        <v>45355</v>
      </c>
      <c r="E109" s="395">
        <v>1</v>
      </c>
    </row>
    <row r="110" spans="1:5">
      <c r="A110" s="415">
        <v>101</v>
      </c>
      <c r="B110" s="416" t="s">
        <v>402</v>
      </c>
      <c r="C110" s="62" t="s">
        <v>403</v>
      </c>
      <c r="D110" s="417">
        <v>45355</v>
      </c>
      <c r="E110" s="395">
        <v>2</v>
      </c>
    </row>
    <row r="111" spans="1:5">
      <c r="A111" s="415">
        <v>102</v>
      </c>
      <c r="B111" s="416" t="s">
        <v>394</v>
      </c>
      <c r="C111" s="62" t="s">
        <v>390</v>
      </c>
      <c r="D111" s="417">
        <v>45355</v>
      </c>
      <c r="E111" s="395">
        <v>3</v>
      </c>
    </row>
    <row r="112" spans="1:5">
      <c r="A112" s="415">
        <v>103</v>
      </c>
      <c r="B112" s="416" t="s">
        <v>33</v>
      </c>
      <c r="C112" s="62" t="s">
        <v>306</v>
      </c>
      <c r="D112" s="417">
        <v>45355</v>
      </c>
      <c r="E112" s="395">
        <v>1</v>
      </c>
    </row>
    <row r="113" spans="1:5">
      <c r="A113" s="415">
        <v>104</v>
      </c>
      <c r="B113" s="416" t="s">
        <v>399</v>
      </c>
      <c r="C113" s="62" t="s">
        <v>400</v>
      </c>
      <c r="D113" s="417">
        <v>45356</v>
      </c>
      <c r="E113" s="395">
        <v>14</v>
      </c>
    </row>
    <row r="114" spans="1:5">
      <c r="A114" s="415">
        <v>105</v>
      </c>
      <c r="B114" s="416" t="s">
        <v>394</v>
      </c>
      <c r="C114" s="62" t="s">
        <v>390</v>
      </c>
      <c r="D114" s="417">
        <v>45356</v>
      </c>
      <c r="E114" s="395">
        <v>8</v>
      </c>
    </row>
    <row r="115" spans="1:5">
      <c r="A115" s="415">
        <v>106</v>
      </c>
      <c r="B115" s="416" t="s">
        <v>33</v>
      </c>
      <c r="C115" s="62" t="s">
        <v>404</v>
      </c>
      <c r="D115" s="417">
        <v>45356</v>
      </c>
      <c r="E115" s="395">
        <v>2</v>
      </c>
    </row>
    <row r="116" spans="1:5">
      <c r="A116" s="415">
        <v>107</v>
      </c>
      <c r="B116" s="416" t="s">
        <v>33</v>
      </c>
      <c r="C116" s="62" t="s">
        <v>306</v>
      </c>
      <c r="D116" s="417">
        <v>45356</v>
      </c>
      <c r="E116" s="395">
        <v>6</v>
      </c>
    </row>
    <row r="117" spans="1:5">
      <c r="A117" s="415">
        <v>108</v>
      </c>
      <c r="B117" s="416" t="s">
        <v>287</v>
      </c>
      <c r="C117" s="62" t="s">
        <v>307</v>
      </c>
      <c r="D117" s="417">
        <v>45356</v>
      </c>
      <c r="E117" s="395">
        <v>6</v>
      </c>
    </row>
    <row r="118" spans="1:5">
      <c r="A118" s="415">
        <v>109</v>
      </c>
      <c r="B118" s="416" t="s">
        <v>394</v>
      </c>
      <c r="C118" s="62" t="s">
        <v>390</v>
      </c>
      <c r="D118" s="417">
        <v>45357</v>
      </c>
      <c r="E118" s="395">
        <v>12</v>
      </c>
    </row>
    <row r="119" spans="1:5">
      <c r="A119" s="415">
        <v>110</v>
      </c>
      <c r="B119" s="416" t="s">
        <v>287</v>
      </c>
      <c r="C119" s="62" t="s">
        <v>307</v>
      </c>
      <c r="D119" s="417">
        <v>45357</v>
      </c>
      <c r="E119" s="395">
        <v>25</v>
      </c>
    </row>
    <row r="120" spans="1:5">
      <c r="A120" s="415">
        <v>111</v>
      </c>
      <c r="B120" s="416" t="s">
        <v>33</v>
      </c>
      <c r="C120" s="62" t="s">
        <v>396</v>
      </c>
      <c r="D120" s="417">
        <v>45357</v>
      </c>
      <c r="E120" s="395">
        <v>2</v>
      </c>
    </row>
    <row r="121" spans="1:5">
      <c r="A121" s="415">
        <v>112</v>
      </c>
      <c r="B121" s="416" t="s">
        <v>33</v>
      </c>
      <c r="C121" s="62" t="s">
        <v>306</v>
      </c>
      <c r="D121" s="417">
        <v>45357</v>
      </c>
      <c r="E121" s="395">
        <v>3</v>
      </c>
    </row>
    <row r="122" spans="1:5">
      <c r="A122" s="415">
        <v>113</v>
      </c>
      <c r="B122" s="416" t="s">
        <v>33</v>
      </c>
      <c r="C122" s="62" t="s">
        <v>404</v>
      </c>
      <c r="D122" s="417">
        <v>45357</v>
      </c>
      <c r="E122" s="395">
        <v>1</v>
      </c>
    </row>
    <row r="123" spans="1:5">
      <c r="A123" s="415">
        <v>114</v>
      </c>
      <c r="B123" s="416" t="s">
        <v>399</v>
      </c>
      <c r="C123" s="62" t="s">
        <v>400</v>
      </c>
      <c r="D123" s="417">
        <v>45357</v>
      </c>
      <c r="E123" s="395">
        <v>18</v>
      </c>
    </row>
    <row r="124" spans="1:5">
      <c r="A124" s="415">
        <v>115</v>
      </c>
      <c r="B124" s="416" t="s">
        <v>394</v>
      </c>
      <c r="C124" s="62" t="s">
        <v>390</v>
      </c>
      <c r="D124" s="417">
        <v>45358</v>
      </c>
      <c r="E124" s="395">
        <v>2</v>
      </c>
    </row>
    <row r="125" spans="1:5">
      <c r="A125" s="415">
        <v>116</v>
      </c>
      <c r="B125" s="416" t="s">
        <v>33</v>
      </c>
      <c r="C125" s="62" t="s">
        <v>396</v>
      </c>
      <c r="D125" s="417">
        <v>45358</v>
      </c>
      <c r="E125" s="395">
        <v>1</v>
      </c>
    </row>
    <row r="126" spans="1:5">
      <c r="A126" s="415">
        <v>117</v>
      </c>
      <c r="B126" s="416" t="s">
        <v>399</v>
      </c>
      <c r="C126" s="62" t="s">
        <v>400</v>
      </c>
      <c r="D126" s="417">
        <v>45358</v>
      </c>
      <c r="E126" s="395">
        <v>2</v>
      </c>
    </row>
    <row r="127" spans="1:5">
      <c r="A127" s="415">
        <v>118</v>
      </c>
      <c r="B127" s="416" t="s">
        <v>287</v>
      </c>
      <c r="C127" s="62" t="s">
        <v>307</v>
      </c>
      <c r="D127" s="417">
        <v>45358</v>
      </c>
      <c r="E127" s="395">
        <v>11</v>
      </c>
    </row>
    <row r="128" spans="1:5">
      <c r="A128" s="415">
        <v>119</v>
      </c>
      <c r="B128" s="416" t="s">
        <v>308</v>
      </c>
      <c r="C128" s="62" t="s">
        <v>309</v>
      </c>
      <c r="D128" s="417">
        <v>45359</v>
      </c>
      <c r="E128" s="395">
        <v>67</v>
      </c>
    </row>
    <row r="129" spans="1:5">
      <c r="A129" s="415">
        <v>120</v>
      </c>
      <c r="B129" s="416" t="s">
        <v>33</v>
      </c>
      <c r="C129" s="62" t="s">
        <v>306</v>
      </c>
      <c r="D129" s="417">
        <v>45362</v>
      </c>
      <c r="E129" s="395">
        <v>1</v>
      </c>
    </row>
    <row r="130" spans="1:5">
      <c r="A130" s="415">
        <v>121</v>
      </c>
      <c r="B130" s="416" t="s">
        <v>40</v>
      </c>
      <c r="C130" s="62" t="s">
        <v>310</v>
      </c>
      <c r="D130" s="417">
        <v>45362</v>
      </c>
      <c r="E130" s="395">
        <v>9</v>
      </c>
    </row>
    <row r="131" spans="1:5">
      <c r="A131" s="415">
        <v>122</v>
      </c>
      <c r="B131" s="416" t="s">
        <v>88</v>
      </c>
      <c r="C131" s="62" t="s">
        <v>311</v>
      </c>
      <c r="D131" s="417">
        <v>45362</v>
      </c>
      <c r="E131" s="395">
        <v>25</v>
      </c>
    </row>
    <row r="132" spans="1:5">
      <c r="A132" s="415">
        <v>123</v>
      </c>
      <c r="B132" s="416" t="s">
        <v>394</v>
      </c>
      <c r="C132" s="62" t="s">
        <v>390</v>
      </c>
      <c r="D132" s="417">
        <v>45362</v>
      </c>
      <c r="E132" s="395">
        <v>1</v>
      </c>
    </row>
    <row r="133" spans="1:5">
      <c r="A133" s="415">
        <v>124</v>
      </c>
      <c r="B133" s="416" t="s">
        <v>49</v>
      </c>
      <c r="C133" s="62" t="s">
        <v>312</v>
      </c>
      <c r="D133" s="417">
        <v>45362</v>
      </c>
      <c r="E133" s="395">
        <v>14</v>
      </c>
    </row>
    <row r="134" spans="1:5">
      <c r="A134" s="415">
        <v>125</v>
      </c>
      <c r="B134" s="416" t="s">
        <v>394</v>
      </c>
      <c r="C134" s="62" t="s">
        <v>390</v>
      </c>
      <c r="D134" s="417">
        <v>45363</v>
      </c>
      <c r="E134" s="395">
        <v>1</v>
      </c>
    </row>
    <row r="135" spans="1:5">
      <c r="A135" s="415">
        <v>126</v>
      </c>
      <c r="B135" s="416" t="s">
        <v>40</v>
      </c>
      <c r="C135" s="62" t="s">
        <v>310</v>
      </c>
      <c r="D135" s="417">
        <v>45363</v>
      </c>
      <c r="E135" s="395">
        <v>14</v>
      </c>
    </row>
    <row r="136" spans="1:5">
      <c r="A136" s="415">
        <v>127</v>
      </c>
      <c r="B136" s="416" t="s">
        <v>399</v>
      </c>
      <c r="C136" s="62" t="s">
        <v>400</v>
      </c>
      <c r="D136" s="417">
        <v>45363</v>
      </c>
      <c r="E136" s="395">
        <v>1</v>
      </c>
    </row>
    <row r="137" spans="1:5">
      <c r="A137" s="415">
        <v>128</v>
      </c>
      <c r="B137" s="416" t="s">
        <v>33</v>
      </c>
      <c r="C137" s="62" t="s">
        <v>306</v>
      </c>
      <c r="D137" s="417">
        <v>45363</v>
      </c>
      <c r="E137" s="395">
        <v>9</v>
      </c>
    </row>
    <row r="138" spans="1:5">
      <c r="A138" s="415">
        <v>129</v>
      </c>
      <c r="B138" s="416" t="s">
        <v>402</v>
      </c>
      <c r="C138" s="62" t="s">
        <v>403</v>
      </c>
      <c r="D138" s="417">
        <v>45363</v>
      </c>
      <c r="E138" s="395">
        <v>1</v>
      </c>
    </row>
    <row r="139" spans="1:5">
      <c r="A139" s="415">
        <v>130</v>
      </c>
      <c r="B139" s="416" t="s">
        <v>410</v>
      </c>
      <c r="C139" s="62" t="s">
        <v>313</v>
      </c>
      <c r="D139" s="417">
        <v>45363</v>
      </c>
      <c r="E139" s="395">
        <v>40</v>
      </c>
    </row>
    <row r="140" spans="1:5">
      <c r="A140" s="415">
        <v>131</v>
      </c>
      <c r="B140" s="416" t="s">
        <v>49</v>
      </c>
      <c r="C140" s="62" t="s">
        <v>312</v>
      </c>
      <c r="D140" s="417">
        <v>45363</v>
      </c>
      <c r="E140" s="395">
        <v>2</v>
      </c>
    </row>
    <row r="141" spans="1:5">
      <c r="A141" s="415">
        <v>132</v>
      </c>
      <c r="B141" s="416" t="s">
        <v>394</v>
      </c>
      <c r="C141" s="62" t="s">
        <v>390</v>
      </c>
      <c r="D141" s="417">
        <v>45364</v>
      </c>
      <c r="E141" s="395">
        <v>3</v>
      </c>
    </row>
    <row r="142" spans="1:5">
      <c r="A142" s="415">
        <v>133</v>
      </c>
      <c r="B142" s="416" t="s">
        <v>40</v>
      </c>
      <c r="C142" s="62" t="s">
        <v>310</v>
      </c>
      <c r="D142" s="417">
        <v>45364</v>
      </c>
      <c r="E142" s="395">
        <v>1</v>
      </c>
    </row>
    <row r="143" spans="1:5">
      <c r="A143" s="415">
        <v>134</v>
      </c>
      <c r="B143" s="416" t="s">
        <v>36</v>
      </c>
      <c r="C143" s="62" t="s">
        <v>316</v>
      </c>
      <c r="D143" s="417">
        <v>45364</v>
      </c>
      <c r="E143" s="395">
        <v>54</v>
      </c>
    </row>
    <row r="144" spans="1:5">
      <c r="A144" s="415">
        <v>135</v>
      </c>
      <c r="B144" s="416" t="s">
        <v>33</v>
      </c>
      <c r="C144" s="62" t="s">
        <v>306</v>
      </c>
      <c r="D144" s="417">
        <v>45364</v>
      </c>
      <c r="E144" s="395">
        <v>6</v>
      </c>
    </row>
    <row r="145" spans="1:5">
      <c r="A145" s="415">
        <v>136</v>
      </c>
      <c r="B145" s="416" t="s">
        <v>40</v>
      </c>
      <c r="C145" s="62" t="s">
        <v>314</v>
      </c>
      <c r="D145" s="417">
        <v>45364</v>
      </c>
      <c r="E145" s="395">
        <v>34</v>
      </c>
    </row>
    <row r="146" spans="1:5">
      <c r="A146" s="415">
        <v>137</v>
      </c>
      <c r="B146" s="416" t="s">
        <v>34</v>
      </c>
      <c r="C146" s="62" t="s">
        <v>315</v>
      </c>
      <c r="D146" s="417">
        <v>45364</v>
      </c>
      <c r="E146" s="395">
        <v>4</v>
      </c>
    </row>
    <row r="147" spans="1:5">
      <c r="A147" s="415">
        <v>138</v>
      </c>
      <c r="B147" s="416" t="s">
        <v>49</v>
      </c>
      <c r="C147" s="62" t="s">
        <v>312</v>
      </c>
      <c r="D147" s="417">
        <v>45364</v>
      </c>
      <c r="E147" s="395">
        <v>3</v>
      </c>
    </row>
    <row r="148" spans="1:5">
      <c r="A148" s="415">
        <v>139</v>
      </c>
      <c r="B148" s="416" t="s">
        <v>410</v>
      </c>
      <c r="C148" s="62" t="s">
        <v>317</v>
      </c>
      <c r="D148" s="417">
        <v>45365</v>
      </c>
      <c r="E148" s="395">
        <v>28</v>
      </c>
    </row>
    <row r="149" spans="1:5">
      <c r="A149" s="415">
        <v>140</v>
      </c>
      <c r="B149" s="416" t="s">
        <v>49</v>
      </c>
      <c r="C149" s="62" t="s">
        <v>312</v>
      </c>
      <c r="D149" s="417">
        <v>45365</v>
      </c>
      <c r="E149" s="395">
        <v>6</v>
      </c>
    </row>
    <row r="150" spans="1:5">
      <c r="A150" s="415">
        <v>141</v>
      </c>
      <c r="B150" s="416" t="s">
        <v>50</v>
      </c>
      <c r="C150" s="62" t="s">
        <v>318</v>
      </c>
      <c r="D150" s="417">
        <v>45365</v>
      </c>
      <c r="E150" s="395">
        <v>19</v>
      </c>
    </row>
    <row r="151" spans="1:5">
      <c r="A151" s="415">
        <v>142</v>
      </c>
      <c r="B151" s="416" t="s">
        <v>33</v>
      </c>
      <c r="C151" s="62" t="s">
        <v>306</v>
      </c>
      <c r="D151" s="417">
        <v>45365</v>
      </c>
      <c r="E151" s="395">
        <v>4</v>
      </c>
    </row>
    <row r="152" spans="1:5">
      <c r="A152" s="415">
        <v>143</v>
      </c>
      <c r="B152" s="416" t="s">
        <v>40</v>
      </c>
      <c r="C152" s="62" t="s">
        <v>310</v>
      </c>
      <c r="D152" s="417">
        <v>45365</v>
      </c>
      <c r="E152" s="395">
        <v>2</v>
      </c>
    </row>
    <row r="153" spans="1:5">
      <c r="A153" s="415">
        <v>144</v>
      </c>
      <c r="B153" s="416" t="s">
        <v>40</v>
      </c>
      <c r="C153" s="62" t="s">
        <v>314</v>
      </c>
      <c r="D153" s="417">
        <v>45365</v>
      </c>
      <c r="E153" s="395">
        <v>1</v>
      </c>
    </row>
    <row r="154" spans="1:5">
      <c r="A154" s="415">
        <v>145</v>
      </c>
      <c r="B154" s="416" t="s">
        <v>49</v>
      </c>
      <c r="C154" s="62" t="s">
        <v>312</v>
      </c>
      <c r="D154" s="417">
        <v>45366</v>
      </c>
      <c r="E154" s="395">
        <v>3</v>
      </c>
    </row>
    <row r="155" spans="1:5">
      <c r="A155" s="415">
        <v>146</v>
      </c>
      <c r="B155" s="416" t="s">
        <v>319</v>
      </c>
      <c r="C155" s="62" t="s">
        <v>320</v>
      </c>
      <c r="D155" s="417">
        <v>45366</v>
      </c>
      <c r="E155" s="395">
        <v>37</v>
      </c>
    </row>
    <row r="156" spans="1:5">
      <c r="A156" s="415">
        <v>147</v>
      </c>
      <c r="B156" s="416" t="s">
        <v>40</v>
      </c>
      <c r="C156" s="62" t="s">
        <v>310</v>
      </c>
      <c r="D156" s="417">
        <v>45366</v>
      </c>
      <c r="E156" s="395">
        <v>1</v>
      </c>
    </row>
    <row r="157" spans="1:5">
      <c r="A157" s="415">
        <v>148</v>
      </c>
      <c r="B157" s="416" t="s">
        <v>40</v>
      </c>
      <c r="C157" s="62" t="s">
        <v>314</v>
      </c>
      <c r="D157" s="417">
        <v>45366</v>
      </c>
      <c r="E157" s="395">
        <v>1</v>
      </c>
    </row>
    <row r="158" spans="1:5">
      <c r="A158" s="415">
        <v>149</v>
      </c>
      <c r="B158" s="416" t="s">
        <v>34</v>
      </c>
      <c r="C158" s="62" t="s">
        <v>315</v>
      </c>
      <c r="D158" s="417">
        <v>45366</v>
      </c>
      <c r="E158" s="395">
        <v>16</v>
      </c>
    </row>
    <row r="159" spans="1:5">
      <c r="A159" s="415">
        <v>150</v>
      </c>
      <c r="B159" s="416" t="s">
        <v>394</v>
      </c>
      <c r="C159" s="62" t="s">
        <v>390</v>
      </c>
      <c r="D159" s="417">
        <v>45369</v>
      </c>
      <c r="E159" s="395">
        <v>1</v>
      </c>
    </row>
    <row r="160" spans="1:5">
      <c r="A160" s="415">
        <v>151</v>
      </c>
      <c r="B160" s="416" t="s">
        <v>321</v>
      </c>
      <c r="C160" s="62" t="s">
        <v>322</v>
      </c>
      <c r="D160" s="417">
        <v>45369</v>
      </c>
      <c r="E160" s="395">
        <v>152</v>
      </c>
    </row>
    <row r="161" spans="1:5">
      <c r="A161" s="415">
        <v>152</v>
      </c>
      <c r="B161" s="416" t="s">
        <v>40</v>
      </c>
      <c r="C161" s="62" t="s">
        <v>314</v>
      </c>
      <c r="D161" s="417">
        <v>45369</v>
      </c>
      <c r="E161" s="395">
        <v>1</v>
      </c>
    </row>
    <row r="162" spans="1:5">
      <c r="A162" s="415">
        <v>153</v>
      </c>
      <c r="B162" s="416" t="s">
        <v>394</v>
      </c>
      <c r="C162" s="62" t="s">
        <v>390</v>
      </c>
      <c r="D162" s="417">
        <v>45370</v>
      </c>
      <c r="E162" s="395">
        <v>2</v>
      </c>
    </row>
    <row r="163" spans="1:5">
      <c r="A163" s="415">
        <v>154</v>
      </c>
      <c r="B163" s="416" t="s">
        <v>40</v>
      </c>
      <c r="C163" s="62" t="s">
        <v>314</v>
      </c>
      <c r="D163" s="417">
        <v>45370</v>
      </c>
      <c r="E163" s="395">
        <v>1</v>
      </c>
    </row>
    <row r="164" spans="1:5" ht="25.5">
      <c r="A164" s="415">
        <v>155</v>
      </c>
      <c r="B164" s="416" t="s">
        <v>253</v>
      </c>
      <c r="C164" s="62" t="s">
        <v>323</v>
      </c>
      <c r="D164" s="417">
        <v>45370</v>
      </c>
      <c r="E164" s="395">
        <v>1</v>
      </c>
    </row>
    <row r="165" spans="1:5">
      <c r="A165" s="415">
        <v>156</v>
      </c>
      <c r="B165" s="416" t="s">
        <v>49</v>
      </c>
      <c r="C165" s="62" t="s">
        <v>324</v>
      </c>
      <c r="D165" s="417">
        <v>45370</v>
      </c>
      <c r="E165" s="395">
        <v>43</v>
      </c>
    </row>
    <row r="166" spans="1:5">
      <c r="A166" s="415">
        <v>157</v>
      </c>
      <c r="B166" s="416" t="s">
        <v>49</v>
      </c>
      <c r="C166" s="62" t="s">
        <v>324</v>
      </c>
      <c r="D166" s="417">
        <v>45371</v>
      </c>
      <c r="E166" s="395">
        <v>1</v>
      </c>
    </row>
    <row r="167" spans="1:5">
      <c r="A167" s="415">
        <v>158</v>
      </c>
      <c r="B167" s="416" t="s">
        <v>49</v>
      </c>
      <c r="C167" s="62" t="s">
        <v>324</v>
      </c>
      <c r="D167" s="417">
        <v>45372</v>
      </c>
      <c r="E167" s="395">
        <v>1</v>
      </c>
    </row>
    <row r="168" spans="1:5">
      <c r="A168" s="415">
        <v>159</v>
      </c>
      <c r="B168" s="416" t="s">
        <v>36</v>
      </c>
      <c r="C168" s="62" t="s">
        <v>325</v>
      </c>
      <c r="D168" s="417">
        <v>45373</v>
      </c>
      <c r="E168" s="395">
        <v>31</v>
      </c>
    </row>
    <row r="169" spans="1:5">
      <c r="A169" s="415">
        <v>160</v>
      </c>
      <c r="B169" s="416" t="s">
        <v>319</v>
      </c>
      <c r="C169" s="62" t="s">
        <v>326</v>
      </c>
      <c r="D169" s="417">
        <v>45376</v>
      </c>
      <c r="E169" s="395">
        <v>26</v>
      </c>
    </row>
    <row r="170" spans="1:5">
      <c r="A170" s="415">
        <v>161</v>
      </c>
      <c r="B170" s="416" t="s">
        <v>36</v>
      </c>
      <c r="C170" s="62" t="s">
        <v>325</v>
      </c>
      <c r="D170" s="417">
        <v>45376</v>
      </c>
      <c r="E170" s="395">
        <v>1</v>
      </c>
    </row>
    <row r="171" spans="1:5" ht="25.5">
      <c r="A171" s="415">
        <v>162</v>
      </c>
      <c r="B171" s="416" t="s">
        <v>253</v>
      </c>
      <c r="C171" s="62" t="s">
        <v>323</v>
      </c>
      <c r="D171" s="417">
        <v>45377</v>
      </c>
      <c r="E171" s="395">
        <v>81</v>
      </c>
    </row>
    <row r="172" spans="1:5">
      <c r="A172" s="415">
        <v>163</v>
      </c>
      <c r="B172" s="416" t="s">
        <v>410</v>
      </c>
      <c r="C172" s="62" t="s">
        <v>328</v>
      </c>
      <c r="D172" s="417">
        <v>45378</v>
      </c>
      <c r="E172" s="395">
        <v>10</v>
      </c>
    </row>
    <row r="173" spans="1:5">
      <c r="A173" s="415">
        <v>164</v>
      </c>
      <c r="B173" s="416" t="s">
        <v>40</v>
      </c>
      <c r="C173" s="62" t="s">
        <v>327</v>
      </c>
      <c r="D173" s="417">
        <v>45378</v>
      </c>
      <c r="E173" s="395">
        <v>28</v>
      </c>
    </row>
    <row r="174" spans="1:5">
      <c r="A174" s="415">
        <v>165</v>
      </c>
      <c r="B174" s="416" t="s">
        <v>319</v>
      </c>
      <c r="C174" s="62" t="s">
        <v>326</v>
      </c>
      <c r="D174" s="417">
        <v>45378</v>
      </c>
      <c r="E174" s="395">
        <v>3</v>
      </c>
    </row>
    <row r="175" spans="1:5">
      <c r="A175" s="415">
        <v>166</v>
      </c>
      <c r="B175" s="416" t="s">
        <v>36</v>
      </c>
      <c r="C175" s="62" t="s">
        <v>325</v>
      </c>
      <c r="D175" s="417">
        <v>45378</v>
      </c>
      <c r="E175" s="395">
        <v>3</v>
      </c>
    </row>
    <row r="176" spans="1:5">
      <c r="A176" s="415">
        <v>167</v>
      </c>
      <c r="B176" s="416" t="s">
        <v>33</v>
      </c>
      <c r="C176" s="62" t="s">
        <v>420</v>
      </c>
      <c r="D176" s="417">
        <v>45383</v>
      </c>
      <c r="E176" s="395">
        <v>63</v>
      </c>
    </row>
    <row r="177" spans="1:5">
      <c r="A177" s="415">
        <v>168</v>
      </c>
      <c r="B177" s="416" t="s">
        <v>33</v>
      </c>
      <c r="C177" s="62" t="s">
        <v>421</v>
      </c>
      <c r="D177" s="417">
        <v>45383</v>
      </c>
      <c r="E177" s="395">
        <v>76</v>
      </c>
    </row>
    <row r="178" spans="1:5">
      <c r="A178" s="415">
        <v>169</v>
      </c>
      <c r="B178" s="416" t="s">
        <v>319</v>
      </c>
      <c r="C178" s="62" t="s">
        <v>326</v>
      </c>
      <c r="D178" s="417">
        <v>45383</v>
      </c>
      <c r="E178" s="395">
        <v>6</v>
      </c>
    </row>
    <row r="179" spans="1:5">
      <c r="A179" s="415">
        <v>170</v>
      </c>
      <c r="B179" s="416" t="s">
        <v>34</v>
      </c>
      <c r="C179" s="62" t="s">
        <v>422</v>
      </c>
      <c r="D179" s="417">
        <v>45383</v>
      </c>
      <c r="E179" s="395">
        <v>1</v>
      </c>
    </row>
    <row r="180" spans="1:5">
      <c r="A180" s="415">
        <v>171</v>
      </c>
      <c r="B180" s="416" t="s">
        <v>1083</v>
      </c>
      <c r="C180" s="62" t="s">
        <v>416</v>
      </c>
      <c r="D180" s="417">
        <v>45383</v>
      </c>
      <c r="E180" s="395">
        <v>1</v>
      </c>
    </row>
    <row r="181" spans="1:5">
      <c r="A181" s="415">
        <v>172</v>
      </c>
      <c r="B181" s="416" t="s">
        <v>394</v>
      </c>
      <c r="C181" s="62" t="s">
        <v>395</v>
      </c>
      <c r="D181" s="417">
        <v>45383</v>
      </c>
      <c r="E181" s="395">
        <v>28</v>
      </c>
    </row>
    <row r="182" spans="1:5">
      <c r="A182" s="415">
        <v>173</v>
      </c>
      <c r="B182" s="416" t="s">
        <v>405</v>
      </c>
      <c r="C182" s="62" t="s">
        <v>406</v>
      </c>
      <c r="D182" s="417">
        <v>45383</v>
      </c>
      <c r="E182" s="395">
        <v>11</v>
      </c>
    </row>
    <row r="183" spans="1:5">
      <c r="A183" s="415">
        <v>174</v>
      </c>
      <c r="B183" s="416" t="s">
        <v>33</v>
      </c>
      <c r="C183" s="62" t="s">
        <v>407</v>
      </c>
      <c r="D183" s="417">
        <v>45383</v>
      </c>
      <c r="E183" s="395">
        <v>71</v>
      </c>
    </row>
    <row r="184" spans="1:5">
      <c r="A184" s="415">
        <v>175</v>
      </c>
      <c r="B184" s="416" t="s">
        <v>410</v>
      </c>
      <c r="C184" s="62" t="s">
        <v>328</v>
      </c>
      <c r="D184" s="417">
        <v>45383</v>
      </c>
      <c r="E184" s="395">
        <v>2</v>
      </c>
    </row>
    <row r="185" spans="1:5">
      <c r="A185" s="415">
        <v>176</v>
      </c>
      <c r="B185" s="416" t="s">
        <v>408</v>
      </c>
      <c r="C185" s="62" t="s">
        <v>409</v>
      </c>
      <c r="D185" s="417">
        <v>45383</v>
      </c>
      <c r="E185" s="395">
        <v>13</v>
      </c>
    </row>
    <row r="186" spans="1:5">
      <c r="A186" s="415">
        <v>177</v>
      </c>
      <c r="B186" s="416" t="s">
        <v>410</v>
      </c>
      <c r="C186" s="62" t="s">
        <v>411</v>
      </c>
      <c r="D186" s="417">
        <v>45383</v>
      </c>
      <c r="E186" s="395">
        <v>2</v>
      </c>
    </row>
    <row r="187" spans="1:5">
      <c r="A187" s="415">
        <v>178</v>
      </c>
      <c r="B187" s="416" t="s">
        <v>46</v>
      </c>
      <c r="C187" s="62" t="s">
        <v>412</v>
      </c>
      <c r="D187" s="417">
        <v>45383</v>
      </c>
      <c r="E187" s="395">
        <v>3</v>
      </c>
    </row>
    <row r="188" spans="1:5">
      <c r="A188" s="415">
        <v>179</v>
      </c>
      <c r="B188" s="416" t="s">
        <v>33</v>
      </c>
      <c r="C188" s="62" t="s">
        <v>423</v>
      </c>
      <c r="D188" s="417">
        <v>45383</v>
      </c>
      <c r="E188" s="395">
        <v>94</v>
      </c>
    </row>
    <row r="189" spans="1:5">
      <c r="A189" s="415">
        <v>180</v>
      </c>
      <c r="B189" s="416" t="s">
        <v>33</v>
      </c>
      <c r="C189" s="62" t="s">
        <v>424</v>
      </c>
      <c r="D189" s="417">
        <v>45383</v>
      </c>
      <c r="E189" s="395">
        <v>62</v>
      </c>
    </row>
    <row r="190" spans="1:5">
      <c r="A190" s="415">
        <v>181</v>
      </c>
      <c r="B190" s="416" t="s">
        <v>399</v>
      </c>
      <c r="C190" s="62" t="s">
        <v>400</v>
      </c>
      <c r="D190" s="417">
        <v>45383</v>
      </c>
      <c r="E190" s="395">
        <v>1</v>
      </c>
    </row>
    <row r="191" spans="1:5">
      <c r="A191" s="415">
        <v>182</v>
      </c>
      <c r="B191" s="416" t="s">
        <v>425</v>
      </c>
      <c r="C191" s="62" t="s">
        <v>426</v>
      </c>
      <c r="D191" s="417">
        <v>45383</v>
      </c>
      <c r="E191" s="395">
        <v>6</v>
      </c>
    </row>
    <row r="192" spans="1:5">
      <c r="A192" s="415">
        <v>183</v>
      </c>
      <c r="B192" s="416" t="s">
        <v>427</v>
      </c>
      <c r="C192" s="62" t="s">
        <v>428</v>
      </c>
      <c r="D192" s="417">
        <v>45383</v>
      </c>
      <c r="E192" s="395">
        <v>1</v>
      </c>
    </row>
    <row r="193" spans="1:5">
      <c r="A193" s="415">
        <v>184</v>
      </c>
      <c r="B193" s="416" t="s">
        <v>50</v>
      </c>
      <c r="C193" s="62" t="s">
        <v>429</v>
      </c>
      <c r="D193" s="417">
        <v>45383</v>
      </c>
      <c r="E193" s="395">
        <v>4</v>
      </c>
    </row>
    <row r="194" spans="1:5">
      <c r="A194" s="415">
        <v>185</v>
      </c>
      <c r="B194" s="416" t="s">
        <v>33</v>
      </c>
      <c r="C194" s="62" t="s">
        <v>401</v>
      </c>
      <c r="D194" s="417">
        <v>45383</v>
      </c>
      <c r="E194" s="395">
        <v>50</v>
      </c>
    </row>
    <row r="195" spans="1:5">
      <c r="A195" s="415">
        <v>186</v>
      </c>
      <c r="B195" s="416" t="s">
        <v>33</v>
      </c>
      <c r="C195" s="62" t="s">
        <v>413</v>
      </c>
      <c r="D195" s="417">
        <v>45383</v>
      </c>
      <c r="E195" s="395">
        <v>40</v>
      </c>
    </row>
    <row r="196" spans="1:5">
      <c r="A196" s="415">
        <v>187</v>
      </c>
      <c r="B196" s="416" t="s">
        <v>40</v>
      </c>
      <c r="C196" s="62" t="s">
        <v>327</v>
      </c>
      <c r="D196" s="417">
        <v>45383</v>
      </c>
      <c r="E196" s="395">
        <v>10</v>
      </c>
    </row>
    <row r="197" spans="1:5">
      <c r="A197" s="415">
        <v>188</v>
      </c>
      <c r="B197" s="418" t="s">
        <v>414</v>
      </c>
      <c r="C197" s="62" t="s">
        <v>415</v>
      </c>
      <c r="D197" s="417">
        <v>45383</v>
      </c>
      <c r="E197" s="395">
        <v>52</v>
      </c>
    </row>
    <row r="198" spans="1:5">
      <c r="A198" s="415">
        <v>189</v>
      </c>
      <c r="B198" s="416" t="s">
        <v>50</v>
      </c>
      <c r="C198" s="62" t="s">
        <v>417</v>
      </c>
      <c r="D198" s="417">
        <v>45383</v>
      </c>
      <c r="E198" s="395">
        <v>4</v>
      </c>
    </row>
    <row r="199" spans="1:5">
      <c r="A199" s="415">
        <v>190</v>
      </c>
      <c r="B199" s="416" t="s">
        <v>418</v>
      </c>
      <c r="C199" s="62" t="s">
        <v>419</v>
      </c>
      <c r="D199" s="417">
        <v>45383</v>
      </c>
      <c r="E199" s="395">
        <v>1</v>
      </c>
    </row>
    <row r="200" spans="1:5">
      <c r="A200" s="415">
        <v>191</v>
      </c>
      <c r="B200" s="416" t="s">
        <v>33</v>
      </c>
      <c r="C200" s="62" t="s">
        <v>407</v>
      </c>
      <c r="D200" s="417">
        <v>45384</v>
      </c>
      <c r="E200" s="395">
        <v>1</v>
      </c>
    </row>
    <row r="201" spans="1:5">
      <c r="A201" s="415">
        <v>192</v>
      </c>
      <c r="B201" s="416" t="s">
        <v>399</v>
      </c>
      <c r="C201" s="62" t="s">
        <v>400</v>
      </c>
      <c r="D201" s="417">
        <v>45384</v>
      </c>
      <c r="E201" s="395">
        <v>5</v>
      </c>
    </row>
    <row r="202" spans="1:5">
      <c r="A202" s="415">
        <v>193</v>
      </c>
      <c r="B202" s="416" t="s">
        <v>40</v>
      </c>
      <c r="C202" s="62" t="s">
        <v>327</v>
      </c>
      <c r="D202" s="417">
        <v>45384</v>
      </c>
      <c r="E202" s="395">
        <v>1</v>
      </c>
    </row>
    <row r="203" spans="1:5">
      <c r="A203" s="415">
        <v>194</v>
      </c>
      <c r="B203" s="416" t="s">
        <v>38</v>
      </c>
      <c r="C203" s="62" t="s">
        <v>430</v>
      </c>
      <c r="D203" s="417">
        <v>45384</v>
      </c>
      <c r="E203" s="395">
        <v>1</v>
      </c>
    </row>
    <row r="204" spans="1:5">
      <c r="A204" s="415">
        <v>195</v>
      </c>
      <c r="B204" s="416" t="s">
        <v>50</v>
      </c>
      <c r="C204" s="62" t="s">
        <v>429</v>
      </c>
      <c r="D204" s="417">
        <v>45384</v>
      </c>
      <c r="E204" s="395">
        <v>1</v>
      </c>
    </row>
    <row r="205" spans="1:5">
      <c r="A205" s="415">
        <v>196</v>
      </c>
      <c r="B205" s="416" t="s">
        <v>33</v>
      </c>
      <c r="C205" s="62" t="s">
        <v>404</v>
      </c>
      <c r="D205" s="417">
        <v>45384</v>
      </c>
      <c r="E205" s="395">
        <v>1</v>
      </c>
    </row>
    <row r="206" spans="1:5">
      <c r="A206" s="415">
        <v>197</v>
      </c>
      <c r="B206" s="416" t="s">
        <v>50</v>
      </c>
      <c r="C206" s="62" t="s">
        <v>417</v>
      </c>
      <c r="D206" s="417">
        <v>45384</v>
      </c>
      <c r="E206" s="395">
        <v>1</v>
      </c>
    </row>
    <row r="207" spans="1:5">
      <c r="A207" s="415">
        <v>198</v>
      </c>
      <c r="B207" s="416" t="s">
        <v>405</v>
      </c>
      <c r="C207" s="62" t="s">
        <v>406</v>
      </c>
      <c r="D207" s="417">
        <v>45384</v>
      </c>
      <c r="E207" s="395">
        <v>3</v>
      </c>
    </row>
    <row r="208" spans="1:5">
      <c r="A208" s="415">
        <v>199</v>
      </c>
      <c r="B208" s="416" t="s">
        <v>402</v>
      </c>
      <c r="C208" s="62" t="s">
        <v>403</v>
      </c>
      <c r="D208" s="417">
        <v>45384</v>
      </c>
      <c r="E208" s="395">
        <v>2</v>
      </c>
    </row>
    <row r="209" spans="1:5">
      <c r="A209" s="415">
        <v>200</v>
      </c>
      <c r="B209" s="416" t="s">
        <v>33</v>
      </c>
      <c r="C209" s="62" t="s">
        <v>423</v>
      </c>
      <c r="D209" s="417">
        <v>45385</v>
      </c>
      <c r="E209" s="395">
        <v>1</v>
      </c>
    </row>
    <row r="210" spans="1:5">
      <c r="A210" s="415">
        <v>201</v>
      </c>
      <c r="B210" s="416" t="s">
        <v>33</v>
      </c>
      <c r="C210" s="62" t="s">
        <v>404</v>
      </c>
      <c r="D210" s="417">
        <v>45385</v>
      </c>
      <c r="E210" s="395">
        <v>7</v>
      </c>
    </row>
    <row r="211" spans="1:5">
      <c r="A211" s="415">
        <v>202</v>
      </c>
      <c r="B211" s="416" t="s">
        <v>46</v>
      </c>
      <c r="C211" s="62" t="s">
        <v>412</v>
      </c>
      <c r="D211" s="417">
        <v>45385</v>
      </c>
      <c r="E211" s="395">
        <v>1</v>
      </c>
    </row>
    <row r="212" spans="1:5">
      <c r="A212" s="415">
        <v>203</v>
      </c>
      <c r="B212" s="416" t="s">
        <v>33</v>
      </c>
      <c r="C212" s="62" t="s">
        <v>396</v>
      </c>
      <c r="D212" s="417">
        <v>45385</v>
      </c>
      <c r="E212" s="395">
        <v>1</v>
      </c>
    </row>
    <row r="213" spans="1:5">
      <c r="A213" s="415">
        <v>204</v>
      </c>
      <c r="B213" s="416" t="s">
        <v>399</v>
      </c>
      <c r="C213" s="62" t="s">
        <v>400</v>
      </c>
      <c r="D213" s="417">
        <v>45385</v>
      </c>
      <c r="E213" s="395">
        <v>2</v>
      </c>
    </row>
    <row r="214" spans="1:5">
      <c r="A214" s="415">
        <v>205</v>
      </c>
      <c r="B214" s="416" t="s">
        <v>414</v>
      </c>
      <c r="C214" s="62" t="s">
        <v>431</v>
      </c>
      <c r="D214" s="417">
        <v>45385</v>
      </c>
      <c r="E214" s="395">
        <v>1</v>
      </c>
    </row>
    <row r="215" spans="1:5">
      <c r="A215" s="415">
        <v>206</v>
      </c>
      <c r="B215" s="416" t="s">
        <v>410</v>
      </c>
      <c r="C215" s="62" t="s">
        <v>328</v>
      </c>
      <c r="D215" s="417">
        <v>45385</v>
      </c>
      <c r="E215" s="395">
        <v>1</v>
      </c>
    </row>
    <row r="216" spans="1:5">
      <c r="A216" s="415">
        <v>207</v>
      </c>
      <c r="B216" s="416" t="s">
        <v>432</v>
      </c>
      <c r="C216" s="62" t="s">
        <v>433</v>
      </c>
      <c r="D216" s="417">
        <v>45385</v>
      </c>
      <c r="E216" s="395">
        <v>1</v>
      </c>
    </row>
    <row r="217" spans="1:5">
      <c r="A217" s="415">
        <v>208</v>
      </c>
      <c r="B217" s="416" t="s">
        <v>50</v>
      </c>
      <c r="C217" s="62" t="s">
        <v>429</v>
      </c>
      <c r="D217" s="417">
        <v>45385</v>
      </c>
      <c r="E217" s="395">
        <v>1</v>
      </c>
    </row>
    <row r="218" spans="1:5">
      <c r="A218" s="415">
        <v>209</v>
      </c>
      <c r="B218" s="416" t="s">
        <v>37</v>
      </c>
      <c r="C218" s="62" t="s">
        <v>436</v>
      </c>
      <c r="D218" s="417">
        <v>45386</v>
      </c>
      <c r="E218" s="395">
        <v>15</v>
      </c>
    </row>
    <row r="219" spans="1:5">
      <c r="A219" s="415">
        <v>210</v>
      </c>
      <c r="B219" s="416" t="s">
        <v>50</v>
      </c>
      <c r="C219" s="62" t="s">
        <v>417</v>
      </c>
      <c r="D219" s="417">
        <v>45386</v>
      </c>
      <c r="E219" s="395">
        <v>1</v>
      </c>
    </row>
    <row r="220" spans="1:5">
      <c r="A220" s="415">
        <v>211</v>
      </c>
      <c r="B220" s="416" t="s">
        <v>434</v>
      </c>
      <c r="C220" s="62" t="s">
        <v>435</v>
      </c>
      <c r="D220" s="417">
        <v>45386</v>
      </c>
      <c r="E220" s="395">
        <v>16</v>
      </c>
    </row>
    <row r="221" spans="1:5">
      <c r="A221" s="415">
        <v>212</v>
      </c>
      <c r="B221" s="416" t="s">
        <v>33</v>
      </c>
      <c r="C221" s="62" t="s">
        <v>404</v>
      </c>
      <c r="D221" s="417">
        <v>45386</v>
      </c>
      <c r="E221" s="395">
        <v>2</v>
      </c>
    </row>
    <row r="222" spans="1:5">
      <c r="A222" s="415">
        <v>213</v>
      </c>
      <c r="B222" s="416" t="s">
        <v>410</v>
      </c>
      <c r="C222" s="62" t="s">
        <v>328</v>
      </c>
      <c r="D222" s="417">
        <v>45386</v>
      </c>
      <c r="E222" s="395">
        <v>11</v>
      </c>
    </row>
    <row r="223" spans="1:5">
      <c r="A223" s="415">
        <v>214</v>
      </c>
      <c r="B223" s="416" t="s">
        <v>410</v>
      </c>
      <c r="C223" s="62" t="s">
        <v>328</v>
      </c>
      <c r="D223" s="417">
        <v>45387</v>
      </c>
      <c r="E223" s="395">
        <v>5</v>
      </c>
    </row>
    <row r="224" spans="1:5">
      <c r="A224" s="415">
        <v>215</v>
      </c>
      <c r="B224" s="416" t="s">
        <v>37</v>
      </c>
      <c r="C224" s="62" t="s">
        <v>436</v>
      </c>
      <c r="D224" s="417">
        <v>45389</v>
      </c>
      <c r="E224" s="395">
        <v>1</v>
      </c>
    </row>
    <row r="225" spans="1:5">
      <c r="A225" s="415">
        <v>216</v>
      </c>
      <c r="B225" s="416" t="s">
        <v>41</v>
      </c>
      <c r="C225" s="62" t="s">
        <v>437</v>
      </c>
      <c r="D225" s="417">
        <v>45390</v>
      </c>
      <c r="E225" s="395">
        <v>35</v>
      </c>
    </row>
    <row r="226" spans="1:5">
      <c r="A226" s="415">
        <v>217</v>
      </c>
      <c r="B226" s="416" t="s">
        <v>191</v>
      </c>
      <c r="C226" s="62" t="s">
        <v>438</v>
      </c>
      <c r="D226" s="417">
        <v>45390</v>
      </c>
      <c r="E226" s="395">
        <v>36</v>
      </c>
    </row>
    <row r="227" spans="1:5">
      <c r="A227" s="415">
        <v>218</v>
      </c>
      <c r="B227" s="416" t="s">
        <v>394</v>
      </c>
      <c r="C227" s="62" t="s">
        <v>395</v>
      </c>
      <c r="D227" s="417">
        <v>45390</v>
      </c>
      <c r="E227" s="395">
        <v>1</v>
      </c>
    </row>
    <row r="228" spans="1:5">
      <c r="A228" s="415">
        <v>219</v>
      </c>
      <c r="B228" s="416" t="s">
        <v>405</v>
      </c>
      <c r="C228" s="62" t="s">
        <v>406</v>
      </c>
      <c r="D228" s="417">
        <v>45390</v>
      </c>
      <c r="E228" s="395">
        <v>6</v>
      </c>
    </row>
    <row r="229" spans="1:5">
      <c r="A229" s="415">
        <v>220</v>
      </c>
      <c r="B229" s="416" t="s">
        <v>33</v>
      </c>
      <c r="C229" s="62" t="s">
        <v>389</v>
      </c>
      <c r="D229" s="417">
        <v>45390</v>
      </c>
      <c r="E229" s="395">
        <v>1</v>
      </c>
    </row>
    <row r="230" spans="1:5">
      <c r="A230" s="415">
        <v>221</v>
      </c>
      <c r="B230" s="416" t="s">
        <v>410</v>
      </c>
      <c r="C230" s="62" t="s">
        <v>328</v>
      </c>
      <c r="D230" s="417">
        <v>45390</v>
      </c>
      <c r="E230" s="395">
        <v>2</v>
      </c>
    </row>
    <row r="231" spans="1:5">
      <c r="A231" s="415">
        <v>222</v>
      </c>
      <c r="B231" s="416" t="s">
        <v>49</v>
      </c>
      <c r="C231" s="62" t="s">
        <v>439</v>
      </c>
      <c r="D231" s="417">
        <v>45390</v>
      </c>
      <c r="E231" s="395">
        <v>22</v>
      </c>
    </row>
    <row r="232" spans="1:5">
      <c r="A232" s="415">
        <v>223</v>
      </c>
      <c r="B232" s="416" t="s">
        <v>402</v>
      </c>
      <c r="C232" s="62" t="s">
        <v>403</v>
      </c>
      <c r="D232" s="417">
        <v>45390</v>
      </c>
      <c r="E232" s="395">
        <v>3</v>
      </c>
    </row>
    <row r="233" spans="1:5">
      <c r="A233" s="415">
        <v>224</v>
      </c>
      <c r="B233" s="416" t="s">
        <v>50</v>
      </c>
      <c r="C233" s="62" t="s">
        <v>441</v>
      </c>
      <c r="D233" s="417">
        <v>45391</v>
      </c>
      <c r="E233" s="395">
        <v>21</v>
      </c>
    </row>
    <row r="234" spans="1:5">
      <c r="A234" s="415">
        <v>225</v>
      </c>
      <c r="B234" s="416" t="s">
        <v>405</v>
      </c>
      <c r="C234" s="62" t="s">
        <v>406</v>
      </c>
      <c r="D234" s="417">
        <v>45391</v>
      </c>
      <c r="E234" s="395">
        <v>3</v>
      </c>
    </row>
    <row r="235" spans="1:5">
      <c r="A235" s="415">
        <v>226</v>
      </c>
      <c r="B235" s="416" t="s">
        <v>33</v>
      </c>
      <c r="C235" s="62" t="s">
        <v>389</v>
      </c>
      <c r="D235" s="417">
        <v>45391</v>
      </c>
      <c r="E235" s="395">
        <v>1</v>
      </c>
    </row>
    <row r="236" spans="1:5">
      <c r="A236" s="415">
        <v>227</v>
      </c>
      <c r="B236" s="416" t="s">
        <v>191</v>
      </c>
      <c r="C236" s="62" t="s">
        <v>438</v>
      </c>
      <c r="D236" s="417">
        <v>45391</v>
      </c>
      <c r="E236" s="395">
        <v>3</v>
      </c>
    </row>
    <row r="237" spans="1:5">
      <c r="A237" s="415">
        <v>228</v>
      </c>
      <c r="B237" s="416" t="s">
        <v>49</v>
      </c>
      <c r="C237" s="62" t="s">
        <v>439</v>
      </c>
      <c r="D237" s="417">
        <v>45391</v>
      </c>
      <c r="E237" s="395">
        <v>1</v>
      </c>
    </row>
    <row r="238" spans="1:5">
      <c r="A238" s="415">
        <v>229</v>
      </c>
      <c r="B238" s="416" t="s">
        <v>50</v>
      </c>
      <c r="C238" s="62" t="s">
        <v>429</v>
      </c>
      <c r="D238" s="417">
        <v>45391</v>
      </c>
      <c r="E238" s="395">
        <v>1</v>
      </c>
    </row>
    <row r="239" spans="1:5">
      <c r="A239" s="415">
        <v>230</v>
      </c>
      <c r="B239" s="416" t="s">
        <v>33</v>
      </c>
      <c r="C239" s="62" t="s">
        <v>392</v>
      </c>
      <c r="D239" s="417">
        <v>45391</v>
      </c>
      <c r="E239" s="395">
        <v>1</v>
      </c>
    </row>
    <row r="240" spans="1:5">
      <c r="A240" s="415">
        <v>231</v>
      </c>
      <c r="B240" s="416" t="s">
        <v>399</v>
      </c>
      <c r="C240" s="62" t="s">
        <v>400</v>
      </c>
      <c r="D240" s="417">
        <v>45391</v>
      </c>
      <c r="E240" s="395">
        <v>4</v>
      </c>
    </row>
    <row r="241" spans="1:5">
      <c r="A241" s="415">
        <v>232</v>
      </c>
      <c r="B241" s="416" t="s">
        <v>38</v>
      </c>
      <c r="C241" s="62" t="s">
        <v>430</v>
      </c>
      <c r="D241" s="417">
        <v>45391</v>
      </c>
      <c r="E241" s="395">
        <v>15</v>
      </c>
    </row>
    <row r="242" spans="1:5">
      <c r="A242" s="415">
        <v>233</v>
      </c>
      <c r="B242" s="416" t="s">
        <v>49</v>
      </c>
      <c r="C242" s="62" t="s">
        <v>440</v>
      </c>
      <c r="D242" s="417">
        <v>45391</v>
      </c>
      <c r="E242" s="395">
        <v>46</v>
      </c>
    </row>
    <row r="243" spans="1:5">
      <c r="A243" s="415">
        <v>234</v>
      </c>
      <c r="B243" s="416" t="s">
        <v>405</v>
      </c>
      <c r="C243" s="62" t="s">
        <v>442</v>
      </c>
      <c r="D243" s="417">
        <v>45391</v>
      </c>
      <c r="E243" s="395">
        <v>22</v>
      </c>
    </row>
    <row r="244" spans="1:5">
      <c r="A244" s="415">
        <v>235</v>
      </c>
      <c r="B244" s="416" t="s">
        <v>402</v>
      </c>
      <c r="C244" s="62" t="s">
        <v>403</v>
      </c>
      <c r="D244" s="417">
        <v>45391</v>
      </c>
      <c r="E244" s="395">
        <v>14</v>
      </c>
    </row>
    <row r="245" spans="1:5">
      <c r="A245" s="415">
        <v>236</v>
      </c>
      <c r="B245" s="416" t="s">
        <v>427</v>
      </c>
      <c r="C245" s="62" t="s">
        <v>428</v>
      </c>
      <c r="D245" s="417">
        <v>45391</v>
      </c>
      <c r="E245" s="395">
        <v>25</v>
      </c>
    </row>
    <row r="246" spans="1:5">
      <c r="A246" s="415">
        <v>237</v>
      </c>
      <c r="B246" s="416" t="s">
        <v>51</v>
      </c>
      <c r="C246" s="62" t="s">
        <v>443</v>
      </c>
      <c r="D246" s="417">
        <v>45391</v>
      </c>
      <c r="E246" s="395">
        <v>18</v>
      </c>
    </row>
    <row r="247" spans="1:5">
      <c r="A247" s="415">
        <v>238</v>
      </c>
      <c r="B247" s="416" t="s">
        <v>427</v>
      </c>
      <c r="C247" s="62" t="s">
        <v>428</v>
      </c>
      <c r="D247" s="417">
        <v>45392</v>
      </c>
      <c r="E247" s="395">
        <v>1</v>
      </c>
    </row>
    <row r="248" spans="1:5">
      <c r="A248" s="415">
        <v>239</v>
      </c>
      <c r="B248" s="416" t="s">
        <v>33</v>
      </c>
      <c r="C248" s="62" t="s">
        <v>407</v>
      </c>
      <c r="D248" s="417">
        <v>45393</v>
      </c>
      <c r="E248" s="395">
        <v>1</v>
      </c>
    </row>
    <row r="249" spans="1:5">
      <c r="A249" s="415">
        <v>240</v>
      </c>
      <c r="B249" s="416" t="s">
        <v>427</v>
      </c>
      <c r="C249" s="62" t="s">
        <v>428</v>
      </c>
      <c r="D249" s="417">
        <v>45393</v>
      </c>
      <c r="E249" s="395">
        <v>1</v>
      </c>
    </row>
    <row r="250" spans="1:5">
      <c r="A250" s="415">
        <v>241</v>
      </c>
      <c r="B250" s="416" t="s">
        <v>1083</v>
      </c>
      <c r="C250" s="62" t="s">
        <v>416</v>
      </c>
      <c r="D250" s="417">
        <v>45393</v>
      </c>
      <c r="E250" s="395">
        <v>1</v>
      </c>
    </row>
    <row r="251" spans="1:5">
      <c r="A251" s="415">
        <v>242</v>
      </c>
      <c r="B251" s="416" t="s">
        <v>49</v>
      </c>
      <c r="C251" s="62" t="s">
        <v>440</v>
      </c>
      <c r="D251" s="417">
        <v>45393</v>
      </c>
      <c r="E251" s="395">
        <v>3</v>
      </c>
    </row>
    <row r="252" spans="1:5">
      <c r="A252" s="415">
        <v>243</v>
      </c>
      <c r="B252" s="416" t="s">
        <v>49</v>
      </c>
      <c r="C252" s="62" t="s">
        <v>439</v>
      </c>
      <c r="D252" s="417">
        <v>45394</v>
      </c>
      <c r="E252" s="395">
        <v>1</v>
      </c>
    </row>
    <row r="253" spans="1:5">
      <c r="A253" s="415">
        <v>244</v>
      </c>
      <c r="B253" s="416" t="s">
        <v>36</v>
      </c>
      <c r="C253" s="62" t="s">
        <v>444</v>
      </c>
      <c r="D253" s="417">
        <v>45394</v>
      </c>
      <c r="E253" s="395">
        <v>28</v>
      </c>
    </row>
    <row r="254" spans="1:5">
      <c r="A254" s="415">
        <v>245</v>
      </c>
      <c r="B254" s="416" t="s">
        <v>36</v>
      </c>
      <c r="C254" s="62" t="s">
        <v>444</v>
      </c>
      <c r="D254" s="417">
        <v>45397</v>
      </c>
      <c r="E254" s="395">
        <v>11</v>
      </c>
    </row>
    <row r="255" spans="1:5">
      <c r="A255" s="415">
        <v>246</v>
      </c>
      <c r="B255" s="416" t="s">
        <v>445</v>
      </c>
      <c r="C255" s="62" t="s">
        <v>446</v>
      </c>
      <c r="D255" s="417">
        <v>45397</v>
      </c>
      <c r="E255" s="395">
        <v>29</v>
      </c>
    </row>
    <row r="256" spans="1:5">
      <c r="A256" s="415">
        <v>247</v>
      </c>
      <c r="B256" s="416" t="s">
        <v>402</v>
      </c>
      <c r="C256" s="62" t="s">
        <v>403</v>
      </c>
      <c r="D256" s="417">
        <v>45397</v>
      </c>
      <c r="E256" s="395">
        <v>1</v>
      </c>
    </row>
    <row r="257" spans="1:5">
      <c r="A257" s="415">
        <v>248</v>
      </c>
      <c r="B257" s="416" t="s">
        <v>405</v>
      </c>
      <c r="C257" s="62" t="s">
        <v>406</v>
      </c>
      <c r="D257" s="417">
        <v>45397</v>
      </c>
      <c r="E257" s="395">
        <v>1</v>
      </c>
    </row>
    <row r="258" spans="1:5">
      <c r="A258" s="415">
        <v>249</v>
      </c>
      <c r="B258" s="416" t="s">
        <v>49</v>
      </c>
      <c r="C258" s="62" t="s">
        <v>439</v>
      </c>
      <c r="D258" s="417">
        <v>45397</v>
      </c>
      <c r="E258" s="395">
        <v>5</v>
      </c>
    </row>
    <row r="259" spans="1:5">
      <c r="A259" s="415">
        <v>250</v>
      </c>
      <c r="B259" s="416" t="s">
        <v>34</v>
      </c>
      <c r="C259" s="62" t="s">
        <v>447</v>
      </c>
      <c r="D259" s="417">
        <v>45397</v>
      </c>
      <c r="E259" s="395">
        <v>10</v>
      </c>
    </row>
    <row r="260" spans="1:5">
      <c r="A260" s="415">
        <v>251</v>
      </c>
      <c r="B260" s="416" t="s">
        <v>448</v>
      </c>
      <c r="C260" s="62" t="s">
        <v>449</v>
      </c>
      <c r="D260" s="417">
        <v>45397</v>
      </c>
      <c r="E260" s="395">
        <v>4</v>
      </c>
    </row>
    <row r="261" spans="1:5">
      <c r="A261" s="415">
        <v>252</v>
      </c>
      <c r="B261" s="416" t="s">
        <v>50</v>
      </c>
      <c r="C261" s="62" t="s">
        <v>441</v>
      </c>
      <c r="D261" s="417">
        <v>45397</v>
      </c>
      <c r="E261" s="395">
        <v>1</v>
      </c>
    </row>
    <row r="262" spans="1:5">
      <c r="A262" s="415">
        <v>253</v>
      </c>
      <c r="B262" s="416" t="s">
        <v>33</v>
      </c>
      <c r="C262" s="62" t="s">
        <v>451</v>
      </c>
      <c r="D262" s="417">
        <v>45398</v>
      </c>
      <c r="E262" s="395">
        <v>1</v>
      </c>
    </row>
    <row r="263" spans="1:5">
      <c r="A263" s="415">
        <v>254</v>
      </c>
      <c r="B263" s="416" t="s">
        <v>50</v>
      </c>
      <c r="C263" s="62" t="s">
        <v>441</v>
      </c>
      <c r="D263" s="417">
        <v>45398</v>
      </c>
      <c r="E263" s="395">
        <v>1</v>
      </c>
    </row>
    <row r="264" spans="1:5">
      <c r="A264" s="415">
        <v>255</v>
      </c>
      <c r="B264" s="416" t="s">
        <v>33</v>
      </c>
      <c r="C264" s="62" t="s">
        <v>450</v>
      </c>
      <c r="D264" s="417">
        <v>45398</v>
      </c>
      <c r="E264" s="395">
        <v>62</v>
      </c>
    </row>
    <row r="265" spans="1:5">
      <c r="A265" s="415">
        <v>256</v>
      </c>
      <c r="B265" s="416" t="s">
        <v>402</v>
      </c>
      <c r="C265" s="62" t="s">
        <v>403</v>
      </c>
      <c r="D265" s="417">
        <v>45398</v>
      </c>
      <c r="E265" s="395">
        <v>1</v>
      </c>
    </row>
    <row r="266" spans="1:5">
      <c r="A266" s="415">
        <v>257</v>
      </c>
      <c r="B266" s="416" t="s">
        <v>34</v>
      </c>
      <c r="C266" s="62" t="s">
        <v>447</v>
      </c>
      <c r="D266" s="417">
        <v>45398</v>
      </c>
      <c r="E266" s="395">
        <v>12</v>
      </c>
    </row>
    <row r="267" spans="1:5">
      <c r="A267" s="415">
        <v>258</v>
      </c>
      <c r="B267" s="416" t="s">
        <v>448</v>
      </c>
      <c r="C267" s="62" t="s">
        <v>449</v>
      </c>
      <c r="D267" s="417">
        <v>45398</v>
      </c>
      <c r="E267" s="395">
        <v>37</v>
      </c>
    </row>
    <row r="268" spans="1:5">
      <c r="A268" s="415">
        <v>259</v>
      </c>
      <c r="B268" s="416" t="s">
        <v>445</v>
      </c>
      <c r="C268" s="62" t="s">
        <v>446</v>
      </c>
      <c r="D268" s="417">
        <v>45398</v>
      </c>
      <c r="E268" s="395">
        <v>3</v>
      </c>
    </row>
    <row r="269" spans="1:5">
      <c r="A269" s="415">
        <v>260</v>
      </c>
      <c r="B269" s="416" t="s">
        <v>33</v>
      </c>
      <c r="C269" s="62" t="s">
        <v>407</v>
      </c>
      <c r="D269" s="417">
        <v>45398</v>
      </c>
      <c r="E269" s="395">
        <v>1</v>
      </c>
    </row>
    <row r="270" spans="1:5">
      <c r="A270" s="415">
        <v>261</v>
      </c>
      <c r="B270" s="416" t="s">
        <v>36</v>
      </c>
      <c r="C270" s="62" t="s">
        <v>325</v>
      </c>
      <c r="D270" s="417">
        <v>45398</v>
      </c>
      <c r="E270" s="395">
        <v>1</v>
      </c>
    </row>
    <row r="271" spans="1:5">
      <c r="A271" s="415">
        <v>262</v>
      </c>
      <c r="B271" s="416" t="s">
        <v>418</v>
      </c>
      <c r="C271" s="62" t="s">
        <v>419</v>
      </c>
      <c r="D271" s="417">
        <v>45399</v>
      </c>
      <c r="E271" s="395">
        <v>10</v>
      </c>
    </row>
    <row r="272" spans="1:5">
      <c r="A272" s="415">
        <v>263</v>
      </c>
      <c r="B272" s="416" t="s">
        <v>33</v>
      </c>
      <c r="C272" s="62" t="s">
        <v>393</v>
      </c>
      <c r="D272" s="417">
        <v>45399</v>
      </c>
      <c r="E272" s="395">
        <v>10</v>
      </c>
    </row>
    <row r="273" spans="1:5">
      <c r="A273" s="415">
        <v>264</v>
      </c>
      <c r="B273" s="416" t="s">
        <v>319</v>
      </c>
      <c r="C273" s="62" t="s">
        <v>326</v>
      </c>
      <c r="D273" s="417">
        <v>45399</v>
      </c>
      <c r="E273" s="395">
        <v>2</v>
      </c>
    </row>
    <row r="274" spans="1:5">
      <c r="A274" s="415">
        <v>265</v>
      </c>
      <c r="B274" s="416" t="s">
        <v>445</v>
      </c>
      <c r="C274" s="62" t="s">
        <v>446</v>
      </c>
      <c r="D274" s="417">
        <v>45399</v>
      </c>
      <c r="E274" s="395">
        <v>1</v>
      </c>
    </row>
    <row r="275" spans="1:5">
      <c r="A275" s="415">
        <v>266</v>
      </c>
      <c r="B275" s="416" t="s">
        <v>40</v>
      </c>
      <c r="C275" s="62" t="s">
        <v>453</v>
      </c>
      <c r="D275" s="417">
        <v>45400</v>
      </c>
      <c r="E275" s="395">
        <v>24</v>
      </c>
    </row>
    <row r="276" spans="1:5">
      <c r="A276" s="415">
        <v>267</v>
      </c>
      <c r="B276" s="416" t="s">
        <v>418</v>
      </c>
      <c r="C276" s="62" t="s">
        <v>419</v>
      </c>
      <c r="D276" s="417">
        <v>45400</v>
      </c>
      <c r="E276" s="395">
        <v>3</v>
      </c>
    </row>
    <row r="277" spans="1:5">
      <c r="A277" s="415">
        <v>268</v>
      </c>
      <c r="B277" s="416" t="s">
        <v>427</v>
      </c>
      <c r="C277" s="62" t="s">
        <v>452</v>
      </c>
      <c r="D277" s="417">
        <v>45400</v>
      </c>
      <c r="E277" s="395">
        <v>17</v>
      </c>
    </row>
    <row r="278" spans="1:5">
      <c r="A278" s="415">
        <v>269</v>
      </c>
      <c r="B278" s="416" t="s">
        <v>33</v>
      </c>
      <c r="C278" s="62" t="s">
        <v>454</v>
      </c>
      <c r="D278" s="417">
        <v>45400</v>
      </c>
      <c r="E278" s="395">
        <v>66</v>
      </c>
    </row>
    <row r="279" spans="1:5">
      <c r="A279" s="415">
        <v>270</v>
      </c>
      <c r="B279" s="416" t="s">
        <v>425</v>
      </c>
      <c r="C279" s="62" t="s">
        <v>426</v>
      </c>
      <c r="D279" s="417">
        <v>45401</v>
      </c>
      <c r="E279" s="395">
        <v>35</v>
      </c>
    </row>
    <row r="280" spans="1:5">
      <c r="A280" s="415">
        <v>271</v>
      </c>
      <c r="B280" s="416" t="s">
        <v>88</v>
      </c>
      <c r="C280" s="62" t="s">
        <v>455</v>
      </c>
      <c r="D280" s="417">
        <v>45401</v>
      </c>
      <c r="E280" s="395">
        <v>12</v>
      </c>
    </row>
    <row r="281" spans="1:5">
      <c r="A281" s="415">
        <v>272</v>
      </c>
      <c r="B281" s="416" t="s">
        <v>427</v>
      </c>
      <c r="C281" s="62" t="s">
        <v>452</v>
      </c>
      <c r="D281" s="417">
        <v>45401</v>
      </c>
      <c r="E281" s="395">
        <v>8</v>
      </c>
    </row>
    <row r="282" spans="1:5">
      <c r="A282" s="415">
        <v>273</v>
      </c>
      <c r="B282" s="416" t="s">
        <v>50</v>
      </c>
      <c r="C282" s="62" t="s">
        <v>429</v>
      </c>
      <c r="D282" s="417">
        <v>45401</v>
      </c>
      <c r="E282" s="395">
        <v>23</v>
      </c>
    </row>
    <row r="283" spans="1:5">
      <c r="A283" s="415">
        <v>274</v>
      </c>
      <c r="B283" s="416" t="s">
        <v>405</v>
      </c>
      <c r="C283" s="62" t="s">
        <v>456</v>
      </c>
      <c r="D283" s="417">
        <v>45401</v>
      </c>
      <c r="E283" s="395">
        <v>24</v>
      </c>
    </row>
    <row r="284" spans="1:5">
      <c r="A284" s="415">
        <v>275</v>
      </c>
      <c r="B284" s="416" t="s">
        <v>418</v>
      </c>
      <c r="C284" s="62" t="s">
        <v>419</v>
      </c>
      <c r="D284" s="417">
        <v>45401</v>
      </c>
      <c r="E284" s="395">
        <v>3</v>
      </c>
    </row>
    <row r="285" spans="1:5">
      <c r="A285" s="415">
        <v>276</v>
      </c>
      <c r="B285" s="416" t="s">
        <v>40</v>
      </c>
      <c r="C285" s="62" t="s">
        <v>453</v>
      </c>
      <c r="D285" s="417">
        <v>45404</v>
      </c>
      <c r="E285" s="395">
        <v>1</v>
      </c>
    </row>
    <row r="286" spans="1:5">
      <c r="A286" s="415">
        <v>277</v>
      </c>
      <c r="B286" s="416" t="s">
        <v>50</v>
      </c>
      <c r="C286" s="62" t="s">
        <v>417</v>
      </c>
      <c r="D286" s="417">
        <v>45404</v>
      </c>
      <c r="E286" s="395">
        <v>4</v>
      </c>
    </row>
    <row r="287" spans="1:5">
      <c r="A287" s="415">
        <v>278</v>
      </c>
      <c r="B287" s="416" t="s">
        <v>418</v>
      </c>
      <c r="C287" s="62" t="s">
        <v>419</v>
      </c>
      <c r="D287" s="417">
        <v>45404</v>
      </c>
      <c r="E287" s="395">
        <v>19</v>
      </c>
    </row>
    <row r="288" spans="1:5">
      <c r="A288" s="415">
        <v>279</v>
      </c>
      <c r="B288" s="416" t="s">
        <v>50</v>
      </c>
      <c r="C288" s="62" t="s">
        <v>429</v>
      </c>
      <c r="D288" s="417">
        <v>45404</v>
      </c>
      <c r="E288" s="395">
        <v>12</v>
      </c>
    </row>
    <row r="289" spans="1:5">
      <c r="A289" s="415">
        <v>280</v>
      </c>
      <c r="B289" s="416" t="s">
        <v>50</v>
      </c>
      <c r="C289" s="62" t="s">
        <v>417</v>
      </c>
      <c r="D289" s="417">
        <v>45405</v>
      </c>
      <c r="E289" s="395">
        <v>17</v>
      </c>
    </row>
    <row r="290" spans="1:5">
      <c r="A290" s="415">
        <v>281</v>
      </c>
      <c r="B290" s="416" t="s">
        <v>457</v>
      </c>
      <c r="C290" s="62" t="s">
        <v>458</v>
      </c>
      <c r="D290" s="417">
        <v>45405</v>
      </c>
      <c r="E290" s="395">
        <v>30</v>
      </c>
    </row>
    <row r="291" spans="1:5">
      <c r="A291" s="415">
        <v>282</v>
      </c>
      <c r="B291" s="416" t="s">
        <v>48</v>
      </c>
      <c r="C291" s="62" t="s">
        <v>459</v>
      </c>
      <c r="D291" s="417">
        <v>45406</v>
      </c>
      <c r="E291" s="395">
        <v>16</v>
      </c>
    </row>
    <row r="292" spans="1:5">
      <c r="A292" s="415">
        <v>283</v>
      </c>
      <c r="B292" s="416" t="s">
        <v>40</v>
      </c>
      <c r="C292" s="62" t="s">
        <v>460</v>
      </c>
      <c r="D292" s="417">
        <v>45406</v>
      </c>
      <c r="E292" s="395">
        <v>6</v>
      </c>
    </row>
    <row r="293" spans="1:5">
      <c r="A293" s="415">
        <v>284</v>
      </c>
      <c r="B293" s="416" t="s">
        <v>38</v>
      </c>
      <c r="C293" s="62" t="s">
        <v>461</v>
      </c>
      <c r="D293" s="417">
        <v>45407</v>
      </c>
      <c r="E293" s="395">
        <v>10</v>
      </c>
    </row>
    <row r="294" spans="1:5">
      <c r="A294" s="415">
        <v>285</v>
      </c>
      <c r="B294" s="416" t="s">
        <v>40</v>
      </c>
      <c r="C294" s="62" t="s">
        <v>460</v>
      </c>
      <c r="D294" s="417">
        <v>45407</v>
      </c>
      <c r="E294" s="395">
        <v>11</v>
      </c>
    </row>
    <row r="295" spans="1:5">
      <c r="A295" s="415">
        <v>286</v>
      </c>
      <c r="B295" s="416" t="s">
        <v>414</v>
      </c>
      <c r="C295" s="62" t="s">
        <v>431</v>
      </c>
      <c r="D295" s="417">
        <v>45407</v>
      </c>
      <c r="E295" s="395">
        <v>28</v>
      </c>
    </row>
    <row r="296" spans="1:5">
      <c r="A296" s="415">
        <v>287</v>
      </c>
      <c r="B296" s="416" t="s">
        <v>48</v>
      </c>
      <c r="C296" s="62" t="s">
        <v>459</v>
      </c>
      <c r="D296" s="417">
        <v>45407</v>
      </c>
      <c r="E296" s="395">
        <v>1</v>
      </c>
    </row>
    <row r="297" spans="1:5">
      <c r="A297" s="415">
        <v>288</v>
      </c>
      <c r="B297" s="416" t="s">
        <v>50</v>
      </c>
      <c r="C297" s="62" t="s">
        <v>417</v>
      </c>
      <c r="D297" s="417">
        <v>45407</v>
      </c>
      <c r="E297" s="395">
        <v>7</v>
      </c>
    </row>
    <row r="298" spans="1:5">
      <c r="A298" s="415">
        <v>289</v>
      </c>
      <c r="B298" s="416" t="s">
        <v>40</v>
      </c>
      <c r="C298" s="62" t="s">
        <v>460</v>
      </c>
      <c r="D298" s="417">
        <v>45408</v>
      </c>
      <c r="E298" s="395">
        <v>1</v>
      </c>
    </row>
    <row r="299" spans="1:5">
      <c r="A299" s="415">
        <v>290</v>
      </c>
      <c r="B299" s="416" t="s">
        <v>1083</v>
      </c>
      <c r="C299" s="62" t="s">
        <v>416</v>
      </c>
      <c r="D299" s="417">
        <v>45408</v>
      </c>
      <c r="E299" s="395">
        <v>41</v>
      </c>
    </row>
    <row r="300" spans="1:5">
      <c r="A300" s="415">
        <v>291</v>
      </c>
      <c r="B300" s="416" t="s">
        <v>414</v>
      </c>
      <c r="C300" s="62" t="s">
        <v>431</v>
      </c>
      <c r="D300" s="417">
        <v>45408</v>
      </c>
      <c r="E300" s="395">
        <v>6</v>
      </c>
    </row>
    <row r="301" spans="1:5">
      <c r="A301" s="415">
        <v>292</v>
      </c>
      <c r="B301" s="416" t="s">
        <v>50</v>
      </c>
      <c r="C301" s="62" t="s">
        <v>417</v>
      </c>
      <c r="D301" s="417">
        <v>45409</v>
      </c>
      <c r="E301" s="395">
        <v>1</v>
      </c>
    </row>
    <row r="302" spans="1:5">
      <c r="A302" s="415">
        <v>293</v>
      </c>
      <c r="B302" s="416" t="s">
        <v>414</v>
      </c>
      <c r="C302" s="62" t="s">
        <v>462</v>
      </c>
      <c r="D302" s="417">
        <v>45412</v>
      </c>
      <c r="E302" s="395">
        <v>29</v>
      </c>
    </row>
    <row r="303" spans="1:5">
      <c r="A303" s="415">
        <v>294</v>
      </c>
      <c r="B303" s="416" t="s">
        <v>465</v>
      </c>
      <c r="C303" s="62" t="s">
        <v>466</v>
      </c>
      <c r="D303" s="417">
        <v>45412</v>
      </c>
      <c r="E303" s="395">
        <v>22</v>
      </c>
    </row>
    <row r="304" spans="1:5">
      <c r="A304" s="415">
        <v>295</v>
      </c>
      <c r="B304" s="416" t="s">
        <v>38</v>
      </c>
      <c r="C304" s="62" t="s">
        <v>461</v>
      </c>
      <c r="D304" s="417">
        <v>45412</v>
      </c>
      <c r="E304" s="395">
        <v>6</v>
      </c>
    </row>
    <row r="305" spans="1:5">
      <c r="A305" s="415">
        <v>296</v>
      </c>
      <c r="B305" s="416" t="s">
        <v>463</v>
      </c>
      <c r="C305" s="62" t="s">
        <v>464</v>
      </c>
      <c r="D305" s="417">
        <v>45412</v>
      </c>
      <c r="E305" s="395">
        <v>21</v>
      </c>
    </row>
    <row r="306" spans="1:5">
      <c r="A306" s="415">
        <v>297</v>
      </c>
      <c r="B306" s="416" t="s">
        <v>33</v>
      </c>
      <c r="C306" s="62" t="s">
        <v>473</v>
      </c>
      <c r="D306" s="417">
        <v>45413</v>
      </c>
      <c r="E306" s="395">
        <v>100</v>
      </c>
    </row>
    <row r="307" spans="1:5">
      <c r="A307" s="415">
        <v>298</v>
      </c>
      <c r="B307" s="416" t="s">
        <v>33</v>
      </c>
      <c r="C307" s="62" t="s">
        <v>451</v>
      </c>
      <c r="D307" s="417">
        <v>45413</v>
      </c>
      <c r="E307" s="395">
        <v>44</v>
      </c>
    </row>
    <row r="308" spans="1:5">
      <c r="A308" s="415">
        <v>299</v>
      </c>
      <c r="B308" s="416" t="s">
        <v>33</v>
      </c>
      <c r="C308" s="62" t="s">
        <v>404</v>
      </c>
      <c r="D308" s="417">
        <v>45413</v>
      </c>
      <c r="E308" s="395">
        <v>8</v>
      </c>
    </row>
    <row r="309" spans="1:5">
      <c r="A309" s="415">
        <v>300</v>
      </c>
      <c r="B309" s="416" t="s">
        <v>408</v>
      </c>
      <c r="C309" s="62" t="s">
        <v>409</v>
      </c>
      <c r="D309" s="417">
        <v>45413</v>
      </c>
      <c r="E309" s="395">
        <v>5</v>
      </c>
    </row>
    <row r="310" spans="1:5">
      <c r="A310" s="415">
        <v>301</v>
      </c>
      <c r="B310" s="416" t="s">
        <v>410</v>
      </c>
      <c r="C310" s="62" t="s">
        <v>728</v>
      </c>
      <c r="D310" s="417">
        <v>45413</v>
      </c>
      <c r="E310" s="395">
        <v>3</v>
      </c>
    </row>
    <row r="311" spans="1:5">
      <c r="A311" s="415">
        <v>302</v>
      </c>
      <c r="B311" s="416" t="s">
        <v>474</v>
      </c>
      <c r="C311" s="62" t="s">
        <v>475</v>
      </c>
      <c r="D311" s="417">
        <v>45413</v>
      </c>
      <c r="E311" s="395">
        <v>1</v>
      </c>
    </row>
    <row r="312" spans="1:5">
      <c r="A312" s="415">
        <v>303</v>
      </c>
      <c r="B312" s="416" t="s">
        <v>46</v>
      </c>
      <c r="C312" s="62" t="s">
        <v>412</v>
      </c>
      <c r="D312" s="417">
        <v>45413</v>
      </c>
      <c r="E312" s="395">
        <v>24</v>
      </c>
    </row>
    <row r="313" spans="1:5">
      <c r="A313" s="415">
        <v>304</v>
      </c>
      <c r="B313" s="416" t="s">
        <v>42</v>
      </c>
      <c r="C313" s="62" t="s">
        <v>468</v>
      </c>
      <c r="D313" s="417">
        <v>45413</v>
      </c>
      <c r="E313" s="395">
        <v>1</v>
      </c>
    </row>
    <row r="314" spans="1:5">
      <c r="A314" s="415">
        <v>305</v>
      </c>
      <c r="B314" s="416" t="s">
        <v>34</v>
      </c>
      <c r="C314" s="62" t="s">
        <v>422</v>
      </c>
      <c r="D314" s="417">
        <v>45413</v>
      </c>
      <c r="E314" s="395">
        <v>2</v>
      </c>
    </row>
    <row r="315" spans="1:5">
      <c r="A315" s="415">
        <v>306</v>
      </c>
      <c r="B315" s="416" t="s">
        <v>469</v>
      </c>
      <c r="C315" s="62" t="s">
        <v>470</v>
      </c>
      <c r="D315" s="417">
        <v>45413</v>
      </c>
      <c r="E315" s="395">
        <v>1</v>
      </c>
    </row>
    <row r="316" spans="1:5">
      <c r="A316" s="415">
        <v>307</v>
      </c>
      <c r="B316" s="416" t="s">
        <v>1083</v>
      </c>
      <c r="C316" s="62" t="s">
        <v>471</v>
      </c>
      <c r="D316" s="417">
        <v>45413</v>
      </c>
      <c r="E316" s="395">
        <v>1</v>
      </c>
    </row>
    <row r="317" spans="1:5">
      <c r="A317" s="415">
        <v>308</v>
      </c>
      <c r="B317" s="416" t="s">
        <v>50</v>
      </c>
      <c r="C317" s="62" t="s">
        <v>472</v>
      </c>
      <c r="D317" s="417">
        <v>45413</v>
      </c>
      <c r="E317" s="395">
        <v>10</v>
      </c>
    </row>
    <row r="318" spans="1:5">
      <c r="A318" s="415">
        <v>309</v>
      </c>
      <c r="B318" s="416" t="s">
        <v>33</v>
      </c>
      <c r="C318" s="62" t="s">
        <v>467</v>
      </c>
      <c r="D318" s="417">
        <v>45413</v>
      </c>
      <c r="E318" s="395">
        <v>1</v>
      </c>
    </row>
    <row r="319" spans="1:5">
      <c r="A319" s="415">
        <v>310</v>
      </c>
      <c r="B319" s="416" t="s">
        <v>40</v>
      </c>
      <c r="C319" s="62" t="s">
        <v>453</v>
      </c>
      <c r="D319" s="417">
        <v>45413</v>
      </c>
      <c r="E319" s="395">
        <v>3</v>
      </c>
    </row>
    <row r="320" spans="1:5">
      <c r="A320" s="415">
        <v>311</v>
      </c>
      <c r="B320" s="416" t="s">
        <v>40</v>
      </c>
      <c r="C320" s="62" t="s">
        <v>460</v>
      </c>
      <c r="D320" s="417">
        <v>45413</v>
      </c>
      <c r="E320" s="395">
        <v>14</v>
      </c>
    </row>
    <row r="321" spans="1:5">
      <c r="A321" s="415">
        <v>312</v>
      </c>
      <c r="B321" s="416" t="s">
        <v>38</v>
      </c>
      <c r="C321" s="62" t="s">
        <v>461</v>
      </c>
      <c r="D321" s="417">
        <v>45413</v>
      </c>
      <c r="E321" s="395">
        <v>1</v>
      </c>
    </row>
    <row r="322" spans="1:5">
      <c r="A322" s="415">
        <v>313</v>
      </c>
      <c r="B322" s="416" t="s">
        <v>33</v>
      </c>
      <c r="C322" s="62" t="s">
        <v>476</v>
      </c>
      <c r="D322" s="417">
        <v>45413</v>
      </c>
      <c r="E322" s="395">
        <v>166</v>
      </c>
    </row>
    <row r="323" spans="1:5" ht="17.25" customHeight="1">
      <c r="A323" s="415">
        <v>314</v>
      </c>
      <c r="B323" s="416" t="s">
        <v>477</v>
      </c>
      <c r="C323" s="62" t="s">
        <v>478</v>
      </c>
      <c r="D323" s="417">
        <v>45413</v>
      </c>
      <c r="E323" s="395">
        <v>210</v>
      </c>
    </row>
    <row r="324" spans="1:5">
      <c r="A324" s="415">
        <v>315</v>
      </c>
      <c r="B324" s="416" t="s">
        <v>410</v>
      </c>
      <c r="C324" s="62" t="s">
        <v>479</v>
      </c>
      <c r="D324" s="417">
        <v>45413</v>
      </c>
      <c r="E324" s="395">
        <v>1</v>
      </c>
    </row>
    <row r="325" spans="1:5">
      <c r="A325" s="415">
        <v>316</v>
      </c>
      <c r="B325" s="416" t="s">
        <v>432</v>
      </c>
      <c r="C325" s="62" t="s">
        <v>433</v>
      </c>
      <c r="D325" s="417">
        <v>45413</v>
      </c>
      <c r="E325" s="395">
        <v>46</v>
      </c>
    </row>
    <row r="326" spans="1:5">
      <c r="A326" s="415">
        <v>317</v>
      </c>
      <c r="B326" s="416" t="s">
        <v>418</v>
      </c>
      <c r="C326" s="62" t="s">
        <v>419</v>
      </c>
      <c r="D326" s="417">
        <v>45413</v>
      </c>
      <c r="E326" s="395">
        <v>3</v>
      </c>
    </row>
    <row r="327" spans="1:5">
      <c r="A327" s="415">
        <v>318</v>
      </c>
      <c r="B327" s="416" t="s">
        <v>33</v>
      </c>
      <c r="C327" s="62" t="s">
        <v>476</v>
      </c>
      <c r="D327" s="417">
        <v>45414</v>
      </c>
      <c r="E327" s="395">
        <v>1</v>
      </c>
    </row>
    <row r="328" spans="1:5">
      <c r="A328" s="415">
        <v>319</v>
      </c>
      <c r="B328" s="416" t="s">
        <v>34</v>
      </c>
      <c r="C328" s="62" t="s">
        <v>447</v>
      </c>
      <c r="D328" s="417">
        <v>45414</v>
      </c>
      <c r="E328" s="395">
        <v>1</v>
      </c>
    </row>
    <row r="329" spans="1:5">
      <c r="A329" s="415">
        <v>320</v>
      </c>
      <c r="B329" s="416" t="s">
        <v>38</v>
      </c>
      <c r="C329" s="62" t="s">
        <v>461</v>
      </c>
      <c r="D329" s="417">
        <v>45414</v>
      </c>
      <c r="E329" s="395">
        <v>1</v>
      </c>
    </row>
    <row r="330" spans="1:5">
      <c r="A330" s="415">
        <v>321</v>
      </c>
      <c r="B330" s="416" t="s">
        <v>33</v>
      </c>
      <c r="C330" s="62" t="s">
        <v>404</v>
      </c>
      <c r="D330" s="417">
        <v>45414</v>
      </c>
      <c r="E330" s="395">
        <v>4</v>
      </c>
    </row>
    <row r="331" spans="1:5">
      <c r="A331" s="415">
        <v>322</v>
      </c>
      <c r="B331" s="416" t="s">
        <v>410</v>
      </c>
      <c r="C331" s="62" t="s">
        <v>481</v>
      </c>
      <c r="D331" s="417">
        <v>45414</v>
      </c>
      <c r="E331" s="395">
        <v>27</v>
      </c>
    </row>
    <row r="332" spans="1:5">
      <c r="A332" s="415">
        <v>323</v>
      </c>
      <c r="B332" s="416" t="s">
        <v>49</v>
      </c>
      <c r="C332" s="62" t="s">
        <v>480</v>
      </c>
      <c r="D332" s="417">
        <v>45414</v>
      </c>
      <c r="E332" s="395">
        <v>19</v>
      </c>
    </row>
    <row r="333" spans="1:5">
      <c r="A333" s="415">
        <v>324</v>
      </c>
      <c r="B333" s="416" t="s">
        <v>425</v>
      </c>
      <c r="C333" s="62" t="s">
        <v>483</v>
      </c>
      <c r="D333" s="417">
        <v>45415</v>
      </c>
      <c r="E333" s="395">
        <v>43</v>
      </c>
    </row>
    <row r="334" spans="1:5">
      <c r="A334" s="415">
        <v>325</v>
      </c>
      <c r="B334" s="416" t="s">
        <v>38</v>
      </c>
      <c r="C334" s="62" t="s">
        <v>461</v>
      </c>
      <c r="D334" s="417">
        <v>45415</v>
      </c>
      <c r="E334" s="395">
        <v>2</v>
      </c>
    </row>
    <row r="335" spans="1:5">
      <c r="A335" s="415">
        <v>326</v>
      </c>
      <c r="B335" s="416" t="s">
        <v>49</v>
      </c>
      <c r="C335" s="62" t="s">
        <v>480</v>
      </c>
      <c r="D335" s="417">
        <v>45415</v>
      </c>
      <c r="E335" s="395">
        <v>10</v>
      </c>
    </row>
    <row r="336" spans="1:5">
      <c r="A336" s="415">
        <v>327</v>
      </c>
      <c r="B336" s="416" t="s">
        <v>40</v>
      </c>
      <c r="C336" s="62" t="s">
        <v>482</v>
      </c>
      <c r="D336" s="417">
        <v>45415</v>
      </c>
      <c r="E336" s="395">
        <v>7</v>
      </c>
    </row>
    <row r="337" spans="1:5">
      <c r="A337" s="415">
        <v>328</v>
      </c>
      <c r="B337" s="416" t="s">
        <v>474</v>
      </c>
      <c r="C337" s="62" t="s">
        <v>475</v>
      </c>
      <c r="D337" s="417">
        <v>45415</v>
      </c>
      <c r="E337" s="395">
        <v>16</v>
      </c>
    </row>
    <row r="338" spans="1:5">
      <c r="A338" s="415">
        <v>329</v>
      </c>
      <c r="B338" s="416" t="s">
        <v>33</v>
      </c>
      <c r="C338" s="62" t="s">
        <v>404</v>
      </c>
      <c r="D338" s="417">
        <v>45415</v>
      </c>
      <c r="E338" s="395">
        <v>1</v>
      </c>
    </row>
    <row r="339" spans="1:5">
      <c r="A339" s="415">
        <v>330</v>
      </c>
      <c r="B339" s="416" t="s">
        <v>49</v>
      </c>
      <c r="C339" s="62" t="s">
        <v>480</v>
      </c>
      <c r="D339" s="417">
        <v>45416</v>
      </c>
      <c r="E339" s="395">
        <v>1</v>
      </c>
    </row>
    <row r="340" spans="1:5">
      <c r="A340" s="415">
        <v>331</v>
      </c>
      <c r="B340" s="416" t="s">
        <v>48</v>
      </c>
      <c r="C340" s="62" t="s">
        <v>459</v>
      </c>
      <c r="D340" s="417">
        <v>45417</v>
      </c>
      <c r="E340" s="395">
        <v>1</v>
      </c>
    </row>
    <row r="341" spans="1:5">
      <c r="A341" s="415">
        <v>332</v>
      </c>
      <c r="B341" s="416" t="s">
        <v>425</v>
      </c>
      <c r="C341" s="62" t="s">
        <v>483</v>
      </c>
      <c r="D341" s="417">
        <v>45418</v>
      </c>
      <c r="E341" s="395">
        <v>4</v>
      </c>
    </row>
    <row r="342" spans="1:5">
      <c r="A342" s="415">
        <v>333</v>
      </c>
      <c r="B342" s="416" t="s">
        <v>484</v>
      </c>
      <c r="C342" s="62" t="s">
        <v>485</v>
      </c>
      <c r="D342" s="417">
        <v>45418</v>
      </c>
      <c r="E342" s="395">
        <v>33</v>
      </c>
    </row>
    <row r="343" spans="1:5">
      <c r="A343" s="415">
        <v>334</v>
      </c>
      <c r="B343" s="416" t="s">
        <v>256</v>
      </c>
      <c r="C343" s="62" t="s">
        <v>486</v>
      </c>
      <c r="D343" s="417">
        <v>45418</v>
      </c>
      <c r="E343" s="395">
        <v>25</v>
      </c>
    </row>
    <row r="344" spans="1:5">
      <c r="A344" s="415">
        <v>335</v>
      </c>
      <c r="B344" s="416" t="s">
        <v>40</v>
      </c>
      <c r="C344" s="62" t="s">
        <v>482</v>
      </c>
      <c r="D344" s="417">
        <v>45418</v>
      </c>
      <c r="E344" s="395">
        <v>16</v>
      </c>
    </row>
    <row r="345" spans="1:5">
      <c r="A345" s="415">
        <v>336</v>
      </c>
      <c r="B345" s="416" t="s">
        <v>463</v>
      </c>
      <c r="C345" s="62" t="s">
        <v>464</v>
      </c>
      <c r="D345" s="417">
        <v>45418</v>
      </c>
      <c r="E345" s="395">
        <v>1</v>
      </c>
    </row>
    <row r="346" spans="1:5">
      <c r="A346" s="415">
        <v>337</v>
      </c>
      <c r="B346" s="416" t="s">
        <v>38</v>
      </c>
      <c r="C346" s="62" t="s">
        <v>461</v>
      </c>
      <c r="D346" s="417">
        <v>45418</v>
      </c>
      <c r="E346" s="395">
        <v>4</v>
      </c>
    </row>
    <row r="347" spans="1:5">
      <c r="A347" s="415">
        <v>338</v>
      </c>
      <c r="B347" s="416" t="s">
        <v>40</v>
      </c>
      <c r="C347" s="62" t="s">
        <v>482</v>
      </c>
      <c r="D347" s="417">
        <v>45419</v>
      </c>
      <c r="E347" s="395">
        <v>11</v>
      </c>
    </row>
    <row r="348" spans="1:5">
      <c r="A348" s="415">
        <v>339</v>
      </c>
      <c r="B348" s="416" t="s">
        <v>410</v>
      </c>
      <c r="C348" s="62" t="s">
        <v>411</v>
      </c>
      <c r="D348" s="417">
        <v>45419</v>
      </c>
      <c r="E348" s="395">
        <v>35</v>
      </c>
    </row>
    <row r="349" spans="1:5">
      <c r="A349" s="415">
        <v>340</v>
      </c>
      <c r="B349" s="416" t="s">
        <v>40</v>
      </c>
      <c r="C349" s="62" t="s">
        <v>487</v>
      </c>
      <c r="D349" s="417">
        <v>45419</v>
      </c>
      <c r="E349" s="395">
        <v>3</v>
      </c>
    </row>
    <row r="350" spans="1:5">
      <c r="A350" s="415">
        <v>341</v>
      </c>
      <c r="B350" s="416" t="s">
        <v>410</v>
      </c>
      <c r="C350" s="62" t="s">
        <v>481</v>
      </c>
      <c r="D350" s="417">
        <v>45419</v>
      </c>
      <c r="E350" s="395">
        <v>14</v>
      </c>
    </row>
    <row r="351" spans="1:5">
      <c r="A351" s="415">
        <v>342</v>
      </c>
      <c r="B351" s="416" t="s">
        <v>410</v>
      </c>
      <c r="C351" s="62" t="s">
        <v>488</v>
      </c>
      <c r="D351" s="417">
        <v>45419</v>
      </c>
      <c r="E351" s="395">
        <v>27</v>
      </c>
    </row>
    <row r="352" spans="1:5">
      <c r="A352" s="415">
        <v>343</v>
      </c>
      <c r="B352" s="416" t="s">
        <v>38</v>
      </c>
      <c r="C352" s="62" t="s">
        <v>461</v>
      </c>
      <c r="D352" s="417">
        <v>45419</v>
      </c>
      <c r="E352" s="395">
        <v>3</v>
      </c>
    </row>
    <row r="353" spans="1:5">
      <c r="A353" s="415">
        <v>344</v>
      </c>
      <c r="B353" s="416" t="s">
        <v>410</v>
      </c>
      <c r="C353" s="62" t="s">
        <v>728</v>
      </c>
      <c r="D353" s="417">
        <v>45419</v>
      </c>
      <c r="E353" s="395">
        <v>2</v>
      </c>
    </row>
    <row r="354" spans="1:5">
      <c r="A354" s="415">
        <v>345</v>
      </c>
      <c r="B354" s="416" t="s">
        <v>256</v>
      </c>
      <c r="C354" s="62" t="s">
        <v>486</v>
      </c>
      <c r="D354" s="417">
        <v>45419</v>
      </c>
      <c r="E354" s="395">
        <v>9</v>
      </c>
    </row>
    <row r="355" spans="1:5">
      <c r="A355" s="415">
        <v>346</v>
      </c>
      <c r="B355" s="416" t="s">
        <v>410</v>
      </c>
      <c r="C355" s="62" t="s">
        <v>411</v>
      </c>
      <c r="D355" s="417">
        <v>45420</v>
      </c>
      <c r="E355" s="395">
        <v>1</v>
      </c>
    </row>
    <row r="356" spans="1:5">
      <c r="A356" s="415">
        <v>347</v>
      </c>
      <c r="B356" s="416" t="s">
        <v>40</v>
      </c>
      <c r="C356" s="62" t="s">
        <v>487</v>
      </c>
      <c r="D356" s="417">
        <v>45420</v>
      </c>
      <c r="E356" s="395">
        <v>32</v>
      </c>
    </row>
    <row r="357" spans="1:5">
      <c r="A357" s="415">
        <v>348</v>
      </c>
      <c r="B357" s="416" t="s">
        <v>48</v>
      </c>
      <c r="C357" s="62" t="s">
        <v>489</v>
      </c>
      <c r="D357" s="417">
        <v>45420</v>
      </c>
      <c r="E357" s="395">
        <v>50</v>
      </c>
    </row>
    <row r="358" spans="1:5">
      <c r="A358" s="415">
        <v>349</v>
      </c>
      <c r="B358" s="416" t="s">
        <v>33</v>
      </c>
      <c r="C358" s="62" t="s">
        <v>492</v>
      </c>
      <c r="D358" s="417">
        <v>45421</v>
      </c>
      <c r="E358" s="395">
        <v>106</v>
      </c>
    </row>
    <row r="359" spans="1:5">
      <c r="A359" s="415">
        <v>350</v>
      </c>
      <c r="B359" s="416" t="s">
        <v>490</v>
      </c>
      <c r="C359" s="62" t="s">
        <v>491</v>
      </c>
      <c r="D359" s="417">
        <v>45421</v>
      </c>
      <c r="E359" s="395">
        <v>1</v>
      </c>
    </row>
    <row r="360" spans="1:5">
      <c r="A360" s="415">
        <v>351</v>
      </c>
      <c r="B360" s="416" t="s">
        <v>33</v>
      </c>
      <c r="C360" s="62" t="s">
        <v>467</v>
      </c>
      <c r="D360" s="417">
        <v>45422</v>
      </c>
      <c r="E360" s="395">
        <v>33</v>
      </c>
    </row>
    <row r="361" spans="1:5">
      <c r="A361" s="415">
        <v>352</v>
      </c>
      <c r="B361" s="416" t="s">
        <v>40</v>
      </c>
      <c r="C361" s="62" t="s">
        <v>493</v>
      </c>
      <c r="D361" s="417">
        <v>45422</v>
      </c>
      <c r="E361" s="395">
        <v>4</v>
      </c>
    </row>
    <row r="362" spans="1:5">
      <c r="A362" s="415">
        <v>353</v>
      </c>
      <c r="B362" s="416" t="s">
        <v>40</v>
      </c>
      <c r="C362" s="62" t="s">
        <v>487</v>
      </c>
      <c r="D362" s="417">
        <v>45422</v>
      </c>
      <c r="E362" s="395">
        <v>1</v>
      </c>
    </row>
    <row r="363" spans="1:5">
      <c r="A363" s="415">
        <v>354</v>
      </c>
      <c r="B363" s="416" t="s">
        <v>448</v>
      </c>
      <c r="C363" s="62" t="s">
        <v>494</v>
      </c>
      <c r="D363" s="417">
        <v>45422</v>
      </c>
      <c r="E363" s="395">
        <v>24</v>
      </c>
    </row>
    <row r="364" spans="1:5">
      <c r="A364" s="415">
        <v>355</v>
      </c>
      <c r="B364" s="416" t="s">
        <v>410</v>
      </c>
      <c r="C364" s="62" t="s">
        <v>495</v>
      </c>
      <c r="D364" s="417">
        <v>45423</v>
      </c>
      <c r="E364" s="395">
        <v>35</v>
      </c>
    </row>
    <row r="365" spans="1:5">
      <c r="A365" s="415">
        <v>356</v>
      </c>
      <c r="B365" s="416" t="s">
        <v>445</v>
      </c>
      <c r="C365" s="62" t="s">
        <v>498</v>
      </c>
      <c r="D365" s="417">
        <v>45425</v>
      </c>
      <c r="E365" s="395">
        <v>35</v>
      </c>
    </row>
    <row r="366" spans="1:5">
      <c r="A366" s="415">
        <v>357</v>
      </c>
      <c r="B366" s="416" t="s">
        <v>448</v>
      </c>
      <c r="C366" s="62" t="s">
        <v>494</v>
      </c>
      <c r="D366" s="417">
        <v>45425</v>
      </c>
      <c r="E366" s="395">
        <v>9</v>
      </c>
    </row>
    <row r="367" spans="1:5">
      <c r="A367" s="415">
        <v>358</v>
      </c>
      <c r="B367" s="416" t="s">
        <v>49</v>
      </c>
      <c r="C367" s="62" t="s">
        <v>497</v>
      </c>
      <c r="D367" s="417">
        <v>45425</v>
      </c>
      <c r="E367" s="395">
        <v>5</v>
      </c>
    </row>
    <row r="368" spans="1:5">
      <c r="A368" s="415">
        <v>359</v>
      </c>
      <c r="B368" s="416" t="s">
        <v>40</v>
      </c>
      <c r="C368" s="62" t="s">
        <v>493</v>
      </c>
      <c r="D368" s="417">
        <v>45425</v>
      </c>
      <c r="E368" s="395">
        <v>25</v>
      </c>
    </row>
    <row r="369" spans="1:5">
      <c r="A369" s="415">
        <v>360</v>
      </c>
      <c r="B369" s="416" t="s">
        <v>43</v>
      </c>
      <c r="C369" s="62" t="s">
        <v>496</v>
      </c>
      <c r="D369" s="417">
        <v>45425</v>
      </c>
      <c r="E369" s="395">
        <v>5</v>
      </c>
    </row>
    <row r="370" spans="1:5">
      <c r="A370" s="415">
        <v>361</v>
      </c>
      <c r="B370" s="416" t="s">
        <v>410</v>
      </c>
      <c r="C370" s="62" t="s">
        <v>488</v>
      </c>
      <c r="D370" s="417">
        <v>45425</v>
      </c>
      <c r="E370" s="395">
        <v>1</v>
      </c>
    </row>
    <row r="371" spans="1:5">
      <c r="A371" s="415">
        <v>362</v>
      </c>
      <c r="B371" s="416" t="s">
        <v>445</v>
      </c>
      <c r="C371" s="62" t="s">
        <v>498</v>
      </c>
      <c r="D371" s="417">
        <v>45426</v>
      </c>
      <c r="E371" s="395">
        <v>5</v>
      </c>
    </row>
    <row r="372" spans="1:5">
      <c r="A372" s="415">
        <v>363</v>
      </c>
      <c r="B372" s="416" t="s">
        <v>49</v>
      </c>
      <c r="C372" s="62" t="s">
        <v>497</v>
      </c>
      <c r="D372" s="417">
        <v>45426</v>
      </c>
      <c r="E372" s="395">
        <v>16</v>
      </c>
    </row>
    <row r="373" spans="1:5">
      <c r="A373" s="415">
        <v>364</v>
      </c>
      <c r="B373" s="416" t="s">
        <v>43</v>
      </c>
      <c r="C373" s="62" t="s">
        <v>496</v>
      </c>
      <c r="D373" s="417">
        <v>45426</v>
      </c>
      <c r="E373" s="395">
        <v>3</v>
      </c>
    </row>
    <row r="374" spans="1:5">
      <c r="A374" s="415">
        <v>365</v>
      </c>
      <c r="B374" s="416" t="s">
        <v>41</v>
      </c>
      <c r="C374" s="62" t="s">
        <v>499</v>
      </c>
      <c r="D374" s="417">
        <v>45427</v>
      </c>
      <c r="E374" s="395">
        <v>37</v>
      </c>
    </row>
    <row r="375" spans="1:5">
      <c r="A375" s="415">
        <v>366</v>
      </c>
      <c r="B375" s="416" t="s">
        <v>500</v>
      </c>
      <c r="C375" s="62" t="s">
        <v>501</v>
      </c>
      <c r="D375" s="417">
        <v>45427</v>
      </c>
      <c r="E375" s="395">
        <v>22</v>
      </c>
    </row>
    <row r="376" spans="1:5">
      <c r="A376" s="415">
        <v>367</v>
      </c>
      <c r="B376" s="416" t="s">
        <v>40</v>
      </c>
      <c r="C376" s="62" t="s">
        <v>460</v>
      </c>
      <c r="D376" s="417">
        <v>45428</v>
      </c>
      <c r="E376" s="395">
        <v>2</v>
      </c>
    </row>
    <row r="377" spans="1:5">
      <c r="A377" s="415">
        <v>368</v>
      </c>
      <c r="B377" s="416" t="s">
        <v>41</v>
      </c>
      <c r="C377" s="62" t="s">
        <v>499</v>
      </c>
      <c r="D377" s="417">
        <v>45428</v>
      </c>
      <c r="E377" s="395">
        <v>6</v>
      </c>
    </row>
    <row r="378" spans="1:5">
      <c r="A378" s="415">
        <v>369</v>
      </c>
      <c r="B378" s="416" t="s">
        <v>500</v>
      </c>
      <c r="C378" s="62" t="s">
        <v>501</v>
      </c>
      <c r="D378" s="417">
        <v>45428</v>
      </c>
      <c r="E378" s="395">
        <v>1</v>
      </c>
    </row>
    <row r="379" spans="1:5">
      <c r="A379" s="415">
        <v>370</v>
      </c>
      <c r="B379" s="416" t="s">
        <v>1083</v>
      </c>
      <c r="C379" s="62" t="s">
        <v>471</v>
      </c>
      <c r="D379" s="417">
        <v>45429</v>
      </c>
      <c r="E379" s="395">
        <v>34</v>
      </c>
    </row>
    <row r="380" spans="1:5">
      <c r="A380" s="415">
        <v>371</v>
      </c>
      <c r="B380" s="416" t="s">
        <v>49</v>
      </c>
      <c r="C380" s="62" t="s">
        <v>497</v>
      </c>
      <c r="D380" s="417">
        <v>45432</v>
      </c>
      <c r="E380" s="395">
        <v>1</v>
      </c>
    </row>
    <row r="381" spans="1:5">
      <c r="A381" s="415">
        <v>372</v>
      </c>
      <c r="B381" s="416" t="s">
        <v>50</v>
      </c>
      <c r="C381" s="62" t="s">
        <v>502</v>
      </c>
      <c r="D381" s="417">
        <v>45432</v>
      </c>
      <c r="E381" s="395">
        <v>23</v>
      </c>
    </row>
    <row r="382" spans="1:5">
      <c r="A382" s="415">
        <v>373</v>
      </c>
      <c r="B382" s="416" t="s">
        <v>50</v>
      </c>
      <c r="C382" s="62" t="s">
        <v>502</v>
      </c>
      <c r="D382" s="417">
        <v>45433</v>
      </c>
      <c r="E382" s="395">
        <v>2</v>
      </c>
    </row>
    <row r="383" spans="1:5">
      <c r="A383" s="415">
        <v>374</v>
      </c>
      <c r="B383" s="416" t="s">
        <v>50</v>
      </c>
      <c r="C383" s="62" t="s">
        <v>502</v>
      </c>
      <c r="D383" s="417">
        <v>45434</v>
      </c>
      <c r="E383" s="395">
        <v>1</v>
      </c>
    </row>
    <row r="384" spans="1:5">
      <c r="A384" s="415">
        <v>375</v>
      </c>
      <c r="B384" s="416" t="s">
        <v>42</v>
      </c>
      <c r="C384" s="62" t="s">
        <v>504</v>
      </c>
      <c r="D384" s="417">
        <v>45435</v>
      </c>
      <c r="E384" s="395">
        <v>37</v>
      </c>
    </row>
    <row r="385" spans="1:5">
      <c r="A385" s="415">
        <v>376</v>
      </c>
      <c r="B385" s="416" t="s">
        <v>45</v>
      </c>
      <c r="C385" s="62" t="s">
        <v>505</v>
      </c>
      <c r="D385" s="417">
        <v>45435</v>
      </c>
      <c r="E385" s="395">
        <v>31</v>
      </c>
    </row>
    <row r="386" spans="1:5">
      <c r="A386" s="415">
        <v>377</v>
      </c>
      <c r="B386" s="416" t="s">
        <v>414</v>
      </c>
      <c r="C386" s="62" t="s">
        <v>503</v>
      </c>
      <c r="D386" s="417">
        <v>45435</v>
      </c>
      <c r="E386" s="395">
        <v>35</v>
      </c>
    </row>
    <row r="387" spans="1:5">
      <c r="A387" s="415">
        <v>378</v>
      </c>
      <c r="B387" s="416" t="s">
        <v>34</v>
      </c>
      <c r="C387" s="62" t="s">
        <v>422</v>
      </c>
      <c r="D387" s="417">
        <v>45436</v>
      </c>
      <c r="E387" s="395">
        <v>17</v>
      </c>
    </row>
    <row r="388" spans="1:5">
      <c r="A388" s="415">
        <v>379</v>
      </c>
      <c r="B388" s="416" t="s">
        <v>448</v>
      </c>
      <c r="C388" s="62" t="s">
        <v>506</v>
      </c>
      <c r="D388" s="417">
        <v>45436</v>
      </c>
      <c r="E388" s="395">
        <v>26</v>
      </c>
    </row>
    <row r="389" spans="1:5">
      <c r="A389" s="415">
        <v>380</v>
      </c>
      <c r="B389" s="416" t="s">
        <v>490</v>
      </c>
      <c r="C389" s="62" t="s">
        <v>491</v>
      </c>
      <c r="D389" s="417">
        <v>45439</v>
      </c>
      <c r="E389" s="395">
        <v>52</v>
      </c>
    </row>
    <row r="390" spans="1:5">
      <c r="A390" s="415">
        <v>381</v>
      </c>
      <c r="B390" s="416" t="s">
        <v>34</v>
      </c>
      <c r="C390" s="62" t="s">
        <v>422</v>
      </c>
      <c r="D390" s="417">
        <v>45439</v>
      </c>
      <c r="E390" s="395">
        <v>5</v>
      </c>
    </row>
    <row r="391" spans="1:5">
      <c r="A391" s="415">
        <v>382</v>
      </c>
      <c r="B391" s="416" t="s">
        <v>448</v>
      </c>
      <c r="C391" s="62" t="s">
        <v>506</v>
      </c>
      <c r="D391" s="417">
        <v>45439</v>
      </c>
      <c r="E391" s="395">
        <v>1</v>
      </c>
    </row>
    <row r="392" spans="1:5">
      <c r="A392" s="415">
        <v>383</v>
      </c>
      <c r="B392" s="416" t="s">
        <v>1083</v>
      </c>
      <c r="C392" s="62" t="s">
        <v>507</v>
      </c>
      <c r="D392" s="417">
        <v>45439</v>
      </c>
      <c r="E392" s="395">
        <v>1</v>
      </c>
    </row>
    <row r="393" spans="1:5">
      <c r="A393" s="415">
        <v>384</v>
      </c>
      <c r="B393" s="416" t="s">
        <v>49</v>
      </c>
      <c r="C393" s="62" t="s">
        <v>508</v>
      </c>
      <c r="D393" s="417">
        <v>45439</v>
      </c>
      <c r="E393" s="395">
        <v>3</v>
      </c>
    </row>
    <row r="394" spans="1:5">
      <c r="A394" s="415">
        <v>385</v>
      </c>
      <c r="B394" s="416" t="s">
        <v>509</v>
      </c>
      <c r="C394" s="62" t="s">
        <v>510</v>
      </c>
      <c r="D394" s="417">
        <v>45440</v>
      </c>
      <c r="E394" s="395">
        <v>22</v>
      </c>
    </row>
    <row r="395" spans="1:5">
      <c r="A395" s="415">
        <v>386</v>
      </c>
      <c r="B395" s="416" t="s">
        <v>49</v>
      </c>
      <c r="C395" s="62" t="s">
        <v>508</v>
      </c>
      <c r="D395" s="417">
        <v>45440</v>
      </c>
      <c r="E395" s="395">
        <v>52</v>
      </c>
    </row>
    <row r="396" spans="1:5">
      <c r="A396" s="415">
        <v>387</v>
      </c>
      <c r="B396" s="416" t="s">
        <v>511</v>
      </c>
      <c r="C396" s="62" t="s">
        <v>512</v>
      </c>
      <c r="D396" s="417">
        <v>45440</v>
      </c>
      <c r="E396" s="395">
        <v>12</v>
      </c>
    </row>
    <row r="397" spans="1:5">
      <c r="A397" s="415">
        <v>388</v>
      </c>
      <c r="B397" s="416" t="s">
        <v>45</v>
      </c>
      <c r="C397" s="62" t="s">
        <v>505</v>
      </c>
      <c r="D397" s="417">
        <v>45440</v>
      </c>
      <c r="E397" s="395">
        <v>9</v>
      </c>
    </row>
    <row r="398" spans="1:5">
      <c r="A398" s="415">
        <v>389</v>
      </c>
      <c r="B398" s="416" t="s">
        <v>50</v>
      </c>
      <c r="C398" s="62" t="s">
        <v>472</v>
      </c>
      <c r="D398" s="417">
        <v>45440</v>
      </c>
      <c r="E398" s="395">
        <v>3</v>
      </c>
    </row>
    <row r="399" spans="1:5">
      <c r="A399" s="415">
        <v>390</v>
      </c>
      <c r="B399" s="416" t="s">
        <v>414</v>
      </c>
      <c r="C399" s="62" t="s">
        <v>503</v>
      </c>
      <c r="D399" s="417">
        <v>45441</v>
      </c>
      <c r="E399" s="395">
        <v>1</v>
      </c>
    </row>
    <row r="400" spans="1:5">
      <c r="A400" s="415">
        <v>391</v>
      </c>
      <c r="B400" s="416" t="s">
        <v>511</v>
      </c>
      <c r="C400" s="62" t="s">
        <v>514</v>
      </c>
      <c r="D400" s="417">
        <v>45441</v>
      </c>
      <c r="E400" s="395">
        <v>20</v>
      </c>
    </row>
    <row r="401" spans="1:5">
      <c r="A401" s="415">
        <v>392</v>
      </c>
      <c r="B401" s="416" t="s">
        <v>33</v>
      </c>
      <c r="C401" s="62" t="s">
        <v>513</v>
      </c>
      <c r="D401" s="417">
        <v>45441</v>
      </c>
      <c r="E401" s="395">
        <v>25</v>
      </c>
    </row>
    <row r="402" spans="1:5">
      <c r="A402" s="415">
        <v>393</v>
      </c>
      <c r="B402" s="416" t="s">
        <v>509</v>
      </c>
      <c r="C402" s="62" t="s">
        <v>510</v>
      </c>
      <c r="D402" s="417">
        <v>45441</v>
      </c>
      <c r="E402" s="395">
        <v>8</v>
      </c>
    </row>
    <row r="403" spans="1:5">
      <c r="A403" s="415">
        <v>394</v>
      </c>
      <c r="B403" s="416" t="s">
        <v>408</v>
      </c>
      <c r="C403" s="62" t="s">
        <v>409</v>
      </c>
      <c r="D403" s="417">
        <v>45441</v>
      </c>
      <c r="E403" s="395">
        <v>2</v>
      </c>
    </row>
    <row r="404" spans="1:5">
      <c r="A404" s="415">
        <v>395</v>
      </c>
      <c r="B404" s="416" t="s">
        <v>484</v>
      </c>
      <c r="C404" s="62" t="s">
        <v>515</v>
      </c>
      <c r="D404" s="417">
        <v>45443</v>
      </c>
      <c r="E404" s="395">
        <v>22</v>
      </c>
    </row>
    <row r="405" spans="1:5">
      <c r="A405" s="415">
        <v>396</v>
      </c>
      <c r="B405" s="416" t="s">
        <v>40</v>
      </c>
      <c r="C405" s="62" t="s">
        <v>516</v>
      </c>
      <c r="D405" s="417">
        <v>45443</v>
      </c>
      <c r="E405" s="395">
        <v>6</v>
      </c>
    </row>
    <row r="406" spans="1:5" ht="14.25" customHeight="1">
      <c r="A406" s="415">
        <v>397</v>
      </c>
      <c r="B406" s="416" t="s">
        <v>729</v>
      </c>
      <c r="C406" s="62" t="s">
        <v>730</v>
      </c>
      <c r="D406" s="417">
        <v>45444</v>
      </c>
      <c r="E406" s="395">
        <v>6</v>
      </c>
    </row>
    <row r="407" spans="1:5">
      <c r="A407" s="415">
        <v>398</v>
      </c>
      <c r="B407" s="416" t="s">
        <v>408</v>
      </c>
      <c r="C407" s="62" t="s">
        <v>409</v>
      </c>
      <c r="D407" s="417">
        <v>45444</v>
      </c>
      <c r="E407" s="395">
        <v>1</v>
      </c>
    </row>
    <row r="408" spans="1:5" ht="17.25" customHeight="1">
      <c r="A408" s="415">
        <v>399</v>
      </c>
      <c r="B408" s="416" t="s">
        <v>729</v>
      </c>
      <c r="C408" s="62" t="s">
        <v>730</v>
      </c>
      <c r="D408" s="417">
        <v>45445</v>
      </c>
      <c r="E408" s="395">
        <v>25</v>
      </c>
    </row>
    <row r="409" spans="1:5">
      <c r="A409" s="415">
        <v>400</v>
      </c>
      <c r="B409" s="416" t="s">
        <v>408</v>
      </c>
      <c r="C409" s="62" t="s">
        <v>409</v>
      </c>
      <c r="D409" s="417">
        <v>45446</v>
      </c>
      <c r="E409" s="395">
        <v>7</v>
      </c>
    </row>
    <row r="410" spans="1:5">
      <c r="A410" s="415">
        <v>401</v>
      </c>
      <c r="B410" s="416" t="s">
        <v>509</v>
      </c>
      <c r="C410" s="62" t="s">
        <v>518</v>
      </c>
      <c r="D410" s="417">
        <v>45446</v>
      </c>
      <c r="E410" s="395">
        <v>17</v>
      </c>
    </row>
    <row r="411" spans="1:5">
      <c r="A411" s="415">
        <v>402</v>
      </c>
      <c r="B411" s="416" t="s">
        <v>1083</v>
      </c>
      <c r="C411" s="62" t="s">
        <v>507</v>
      </c>
      <c r="D411" s="417">
        <v>45446</v>
      </c>
      <c r="E411" s="395">
        <v>1</v>
      </c>
    </row>
    <row r="412" spans="1:5">
      <c r="A412" s="415">
        <v>403</v>
      </c>
      <c r="B412" s="416" t="s">
        <v>519</v>
      </c>
      <c r="C412" s="62" t="s">
        <v>520</v>
      </c>
      <c r="D412" s="417">
        <v>45446</v>
      </c>
      <c r="E412" s="395">
        <v>50</v>
      </c>
    </row>
    <row r="413" spans="1:5">
      <c r="A413" s="415">
        <v>404</v>
      </c>
      <c r="B413" s="416" t="s">
        <v>40</v>
      </c>
      <c r="C413" s="62" t="s">
        <v>516</v>
      </c>
      <c r="D413" s="417">
        <v>45446</v>
      </c>
      <c r="E413" s="395">
        <v>4</v>
      </c>
    </row>
    <row r="414" spans="1:5">
      <c r="A414" s="415">
        <v>405</v>
      </c>
      <c r="B414" s="416" t="s">
        <v>410</v>
      </c>
      <c r="C414" s="62" t="s">
        <v>728</v>
      </c>
      <c r="D414" s="417">
        <v>45446</v>
      </c>
      <c r="E414" s="395">
        <v>1</v>
      </c>
    </row>
    <row r="415" spans="1:5">
      <c r="A415" s="415">
        <v>406</v>
      </c>
      <c r="B415" s="416" t="s">
        <v>49</v>
      </c>
      <c r="C415" s="62" t="s">
        <v>517</v>
      </c>
      <c r="D415" s="417">
        <v>45446</v>
      </c>
      <c r="E415" s="395">
        <v>15</v>
      </c>
    </row>
    <row r="416" spans="1:5" ht="17.25" customHeight="1">
      <c r="A416" s="415">
        <v>407</v>
      </c>
      <c r="B416" s="416" t="s">
        <v>729</v>
      </c>
      <c r="C416" s="62" t="s">
        <v>730</v>
      </c>
      <c r="D416" s="417">
        <v>45446</v>
      </c>
      <c r="E416" s="395">
        <v>2</v>
      </c>
    </row>
    <row r="417" spans="1:5">
      <c r="A417" s="415">
        <v>408</v>
      </c>
      <c r="B417" s="416" t="s">
        <v>408</v>
      </c>
      <c r="C417" s="62" t="s">
        <v>409</v>
      </c>
      <c r="D417" s="417">
        <v>45447</v>
      </c>
      <c r="E417" s="395">
        <v>3</v>
      </c>
    </row>
    <row r="418" spans="1:5">
      <c r="A418" s="415">
        <v>409</v>
      </c>
      <c r="B418" s="416" t="s">
        <v>410</v>
      </c>
      <c r="C418" s="62" t="s">
        <v>521</v>
      </c>
      <c r="D418" s="417">
        <v>45447</v>
      </c>
      <c r="E418" s="395">
        <v>1</v>
      </c>
    </row>
    <row r="419" spans="1:5">
      <c r="A419" s="415">
        <v>410</v>
      </c>
      <c r="B419" s="416" t="s">
        <v>410</v>
      </c>
      <c r="C419" s="62" t="s">
        <v>728</v>
      </c>
      <c r="D419" s="417">
        <v>45447</v>
      </c>
      <c r="E419" s="395">
        <v>7</v>
      </c>
    </row>
    <row r="420" spans="1:5">
      <c r="A420" s="415">
        <v>411</v>
      </c>
      <c r="B420" s="416" t="s">
        <v>46</v>
      </c>
      <c r="C420" s="62" t="s">
        <v>522</v>
      </c>
      <c r="D420" s="417">
        <v>45447</v>
      </c>
      <c r="E420" s="395">
        <v>3</v>
      </c>
    </row>
    <row r="421" spans="1:5">
      <c r="A421" s="415">
        <v>412</v>
      </c>
      <c r="B421" s="416" t="s">
        <v>49</v>
      </c>
      <c r="C421" s="62" t="s">
        <v>517</v>
      </c>
      <c r="D421" s="417">
        <v>45447</v>
      </c>
      <c r="E421" s="395">
        <v>7</v>
      </c>
    </row>
    <row r="422" spans="1:5">
      <c r="A422" s="415">
        <v>413</v>
      </c>
      <c r="B422" s="416" t="s">
        <v>40</v>
      </c>
      <c r="C422" s="62" t="s">
        <v>516</v>
      </c>
      <c r="D422" s="417">
        <v>45447</v>
      </c>
      <c r="E422" s="395">
        <v>21</v>
      </c>
    </row>
    <row r="423" spans="1:5">
      <c r="A423" s="415">
        <v>414</v>
      </c>
      <c r="B423" s="416" t="s">
        <v>523</v>
      </c>
      <c r="C423" s="62" t="s">
        <v>524</v>
      </c>
      <c r="D423" s="417">
        <v>45448</v>
      </c>
      <c r="E423" s="395">
        <v>19</v>
      </c>
    </row>
    <row r="424" spans="1:5">
      <c r="A424" s="415">
        <v>415</v>
      </c>
      <c r="B424" s="416" t="s">
        <v>38</v>
      </c>
      <c r="C424" s="62" t="s">
        <v>732</v>
      </c>
      <c r="D424" s="417">
        <v>45448</v>
      </c>
      <c r="E424" s="395">
        <v>1</v>
      </c>
    </row>
    <row r="425" spans="1:5">
      <c r="A425" s="415">
        <v>416</v>
      </c>
      <c r="B425" s="416" t="s">
        <v>729</v>
      </c>
      <c r="C425" s="62" t="s">
        <v>730</v>
      </c>
      <c r="D425" s="417">
        <v>45448</v>
      </c>
      <c r="E425" s="395">
        <v>1</v>
      </c>
    </row>
    <row r="426" spans="1:5">
      <c r="A426" s="415">
        <v>417</v>
      </c>
      <c r="B426" s="416" t="s">
        <v>410</v>
      </c>
      <c r="C426" s="62" t="s">
        <v>521</v>
      </c>
      <c r="D426" s="417">
        <v>45448</v>
      </c>
      <c r="E426" s="395">
        <v>1</v>
      </c>
    </row>
    <row r="427" spans="1:5">
      <c r="A427" s="415">
        <v>418</v>
      </c>
      <c r="B427" s="416" t="s">
        <v>46</v>
      </c>
      <c r="C427" s="62" t="s">
        <v>522</v>
      </c>
      <c r="D427" s="417">
        <v>45448</v>
      </c>
      <c r="E427" s="395">
        <v>6</v>
      </c>
    </row>
    <row r="428" spans="1:5">
      <c r="A428" s="415">
        <v>419</v>
      </c>
      <c r="B428" s="416" t="s">
        <v>50</v>
      </c>
      <c r="C428" s="62" t="s">
        <v>525</v>
      </c>
      <c r="D428" s="417">
        <v>45448</v>
      </c>
      <c r="E428" s="395">
        <v>14</v>
      </c>
    </row>
    <row r="429" spans="1:5">
      <c r="A429" s="415">
        <v>420</v>
      </c>
      <c r="B429" s="416" t="s">
        <v>410</v>
      </c>
      <c r="C429" s="62" t="s">
        <v>521</v>
      </c>
      <c r="D429" s="417">
        <v>45449</v>
      </c>
      <c r="E429" s="395">
        <v>35</v>
      </c>
    </row>
    <row r="430" spans="1:5">
      <c r="A430" s="415">
        <v>421</v>
      </c>
      <c r="B430" s="416" t="s">
        <v>523</v>
      </c>
      <c r="C430" s="62" t="s">
        <v>524</v>
      </c>
      <c r="D430" s="417">
        <v>45449</v>
      </c>
      <c r="E430" s="395">
        <v>8</v>
      </c>
    </row>
    <row r="431" spans="1:5">
      <c r="A431" s="415">
        <v>422</v>
      </c>
      <c r="B431" s="416" t="s">
        <v>50</v>
      </c>
      <c r="C431" s="62" t="s">
        <v>526</v>
      </c>
      <c r="D431" s="417">
        <v>45449</v>
      </c>
      <c r="E431" s="395">
        <v>17</v>
      </c>
    </row>
    <row r="432" spans="1:5">
      <c r="A432" s="415">
        <v>423</v>
      </c>
      <c r="B432" s="416" t="s">
        <v>509</v>
      </c>
      <c r="C432" s="62" t="s">
        <v>518</v>
      </c>
      <c r="D432" s="417">
        <v>45449</v>
      </c>
      <c r="E432" s="395">
        <v>5</v>
      </c>
    </row>
    <row r="433" spans="1:5">
      <c r="A433" s="415">
        <v>424</v>
      </c>
      <c r="B433" s="416" t="s">
        <v>528</v>
      </c>
      <c r="C433" s="62" t="s">
        <v>529</v>
      </c>
      <c r="D433" s="417">
        <v>45450</v>
      </c>
      <c r="E433" s="395">
        <v>20</v>
      </c>
    </row>
    <row r="434" spans="1:5">
      <c r="A434" s="415">
        <v>425</v>
      </c>
      <c r="B434" s="416" t="s">
        <v>37</v>
      </c>
      <c r="C434" s="62" t="s">
        <v>527</v>
      </c>
      <c r="D434" s="417">
        <v>45450</v>
      </c>
      <c r="E434" s="395">
        <v>25</v>
      </c>
    </row>
    <row r="435" spans="1:5">
      <c r="A435" s="415">
        <v>426</v>
      </c>
      <c r="B435" s="416" t="s">
        <v>1083</v>
      </c>
      <c r="C435" s="62" t="s">
        <v>507</v>
      </c>
      <c r="D435" s="417">
        <v>45450</v>
      </c>
      <c r="E435" s="395">
        <v>16</v>
      </c>
    </row>
    <row r="436" spans="1:5">
      <c r="A436" s="415">
        <v>427</v>
      </c>
      <c r="B436" s="416" t="s">
        <v>519</v>
      </c>
      <c r="C436" s="62" t="s">
        <v>520</v>
      </c>
      <c r="D436" s="417">
        <v>45450</v>
      </c>
      <c r="E436" s="395">
        <v>3</v>
      </c>
    </row>
    <row r="437" spans="1:5">
      <c r="A437" s="415">
        <v>428</v>
      </c>
      <c r="B437" s="416" t="s">
        <v>530</v>
      </c>
      <c r="C437" s="62" t="s">
        <v>531</v>
      </c>
      <c r="D437" s="417">
        <v>45451</v>
      </c>
      <c r="E437" s="395">
        <v>31</v>
      </c>
    </row>
    <row r="438" spans="1:5">
      <c r="A438" s="415">
        <v>429</v>
      </c>
      <c r="B438" s="416" t="s">
        <v>729</v>
      </c>
      <c r="C438" s="62" t="s">
        <v>730</v>
      </c>
      <c r="D438" s="417">
        <v>45451</v>
      </c>
      <c r="E438" s="395">
        <v>1</v>
      </c>
    </row>
    <row r="439" spans="1:5">
      <c r="A439" s="415">
        <v>430</v>
      </c>
      <c r="B439" s="416" t="s">
        <v>49</v>
      </c>
      <c r="C439" s="62" t="s">
        <v>517</v>
      </c>
      <c r="D439" s="417">
        <v>45451</v>
      </c>
      <c r="E439" s="395">
        <v>1</v>
      </c>
    </row>
    <row r="440" spans="1:5">
      <c r="A440" s="415">
        <v>431</v>
      </c>
      <c r="B440" s="416" t="s">
        <v>729</v>
      </c>
      <c r="C440" s="62" t="s">
        <v>730</v>
      </c>
      <c r="D440" s="417">
        <v>45452</v>
      </c>
      <c r="E440" s="395">
        <v>2</v>
      </c>
    </row>
    <row r="441" spans="1:5">
      <c r="A441" s="415">
        <v>432</v>
      </c>
      <c r="B441" s="416" t="s">
        <v>523</v>
      </c>
      <c r="C441" s="62" t="s">
        <v>524</v>
      </c>
      <c r="D441" s="417">
        <v>45453</v>
      </c>
      <c r="E441" s="395">
        <v>1</v>
      </c>
    </row>
    <row r="442" spans="1:5">
      <c r="A442" s="415">
        <v>433</v>
      </c>
      <c r="B442" s="416" t="s">
        <v>46</v>
      </c>
      <c r="C442" s="62" t="s">
        <v>522</v>
      </c>
      <c r="D442" s="417">
        <v>45453</v>
      </c>
      <c r="E442" s="395">
        <v>21</v>
      </c>
    </row>
    <row r="443" spans="1:5">
      <c r="A443" s="415">
        <v>434</v>
      </c>
      <c r="B443" s="416" t="s">
        <v>533</v>
      </c>
      <c r="C443" s="62" t="s">
        <v>534</v>
      </c>
      <c r="D443" s="417">
        <v>45453</v>
      </c>
      <c r="E443" s="395">
        <v>23</v>
      </c>
    </row>
    <row r="444" spans="1:5">
      <c r="A444" s="415">
        <v>435</v>
      </c>
      <c r="B444" s="416" t="s">
        <v>410</v>
      </c>
      <c r="C444" s="62" t="s">
        <v>535</v>
      </c>
      <c r="D444" s="417">
        <v>45453</v>
      </c>
      <c r="E444" s="395">
        <v>17</v>
      </c>
    </row>
    <row r="445" spans="1:5">
      <c r="A445" s="415">
        <v>436</v>
      </c>
      <c r="B445" s="416" t="s">
        <v>1083</v>
      </c>
      <c r="C445" s="62" t="s">
        <v>507</v>
      </c>
      <c r="D445" s="417">
        <v>45453</v>
      </c>
      <c r="E445" s="395">
        <v>1</v>
      </c>
    </row>
    <row r="446" spans="1:5">
      <c r="A446" s="415">
        <v>437</v>
      </c>
      <c r="B446" s="416" t="s">
        <v>425</v>
      </c>
      <c r="C446" s="62" t="s">
        <v>532</v>
      </c>
      <c r="D446" s="417">
        <v>45453</v>
      </c>
      <c r="E446" s="395">
        <v>1</v>
      </c>
    </row>
    <row r="447" spans="1:5">
      <c r="A447" s="415">
        <v>438</v>
      </c>
      <c r="B447" s="416" t="s">
        <v>45</v>
      </c>
      <c r="C447" s="62" t="s">
        <v>536</v>
      </c>
      <c r="D447" s="417">
        <v>45453</v>
      </c>
      <c r="E447" s="395">
        <v>7</v>
      </c>
    </row>
    <row r="448" spans="1:5">
      <c r="A448" s="415">
        <v>439</v>
      </c>
      <c r="B448" s="416" t="s">
        <v>509</v>
      </c>
      <c r="C448" s="62" t="s">
        <v>518</v>
      </c>
      <c r="D448" s="417">
        <v>45453</v>
      </c>
      <c r="E448" s="395">
        <v>1</v>
      </c>
    </row>
    <row r="449" spans="1:5">
      <c r="A449" s="415">
        <v>440</v>
      </c>
      <c r="B449" s="416" t="s">
        <v>533</v>
      </c>
      <c r="C449" s="62" t="s">
        <v>534</v>
      </c>
      <c r="D449" s="417">
        <v>45454</v>
      </c>
      <c r="E449" s="395">
        <v>2</v>
      </c>
    </row>
    <row r="450" spans="1:5">
      <c r="A450" s="415">
        <v>441</v>
      </c>
      <c r="B450" s="416" t="s">
        <v>37</v>
      </c>
      <c r="C450" s="62" t="s">
        <v>527</v>
      </c>
      <c r="D450" s="417">
        <v>45454</v>
      </c>
      <c r="E450" s="395">
        <v>2</v>
      </c>
    </row>
    <row r="451" spans="1:5">
      <c r="A451" s="415">
        <v>442</v>
      </c>
      <c r="B451" s="416" t="s">
        <v>38</v>
      </c>
      <c r="C451" s="62" t="s">
        <v>540</v>
      </c>
      <c r="D451" s="417">
        <v>45454</v>
      </c>
      <c r="E451" s="395">
        <v>35</v>
      </c>
    </row>
    <row r="452" spans="1:5">
      <c r="A452" s="415">
        <v>443</v>
      </c>
      <c r="B452" s="416" t="s">
        <v>1083</v>
      </c>
      <c r="C452" s="62" t="s">
        <v>507</v>
      </c>
      <c r="D452" s="417">
        <v>45454</v>
      </c>
      <c r="E452" s="395">
        <v>6</v>
      </c>
    </row>
    <row r="453" spans="1:5">
      <c r="A453" s="415">
        <v>444</v>
      </c>
      <c r="B453" s="416" t="s">
        <v>425</v>
      </c>
      <c r="C453" s="62" t="s">
        <v>532</v>
      </c>
      <c r="D453" s="417">
        <v>45454</v>
      </c>
      <c r="E453" s="395">
        <v>37</v>
      </c>
    </row>
    <row r="454" spans="1:5">
      <c r="A454" s="415">
        <v>445</v>
      </c>
      <c r="B454" s="416" t="s">
        <v>40</v>
      </c>
      <c r="C454" s="62" t="s">
        <v>516</v>
      </c>
      <c r="D454" s="417">
        <v>45454</v>
      </c>
      <c r="E454" s="395">
        <v>1</v>
      </c>
    </row>
    <row r="455" spans="1:5">
      <c r="A455" s="415">
        <v>446</v>
      </c>
      <c r="B455" s="416" t="s">
        <v>40</v>
      </c>
      <c r="C455" s="62" t="s">
        <v>537</v>
      </c>
      <c r="D455" s="417">
        <v>45454</v>
      </c>
      <c r="E455" s="395">
        <v>27</v>
      </c>
    </row>
    <row r="456" spans="1:5">
      <c r="A456" s="415">
        <v>447</v>
      </c>
      <c r="B456" s="416" t="s">
        <v>538</v>
      </c>
      <c r="C456" s="62" t="s">
        <v>539</v>
      </c>
      <c r="D456" s="417">
        <v>45454</v>
      </c>
      <c r="E456" s="395">
        <v>38</v>
      </c>
    </row>
    <row r="457" spans="1:5">
      <c r="A457" s="415">
        <v>448</v>
      </c>
      <c r="B457" s="416" t="s">
        <v>40</v>
      </c>
      <c r="C457" s="62" t="s">
        <v>537</v>
      </c>
      <c r="D457" s="417">
        <v>45455</v>
      </c>
      <c r="E457" s="395">
        <v>3</v>
      </c>
    </row>
    <row r="458" spans="1:5">
      <c r="A458" s="415">
        <v>449</v>
      </c>
      <c r="B458" s="416" t="s">
        <v>410</v>
      </c>
      <c r="C458" s="62" t="s">
        <v>535</v>
      </c>
      <c r="D458" s="417">
        <v>45455</v>
      </c>
      <c r="E458" s="395">
        <v>5</v>
      </c>
    </row>
    <row r="459" spans="1:5">
      <c r="A459" s="415">
        <v>450</v>
      </c>
      <c r="B459" s="416" t="s">
        <v>425</v>
      </c>
      <c r="C459" s="62" t="s">
        <v>532</v>
      </c>
      <c r="D459" s="417">
        <v>45455</v>
      </c>
      <c r="E459" s="395">
        <v>9</v>
      </c>
    </row>
    <row r="460" spans="1:5">
      <c r="A460" s="415">
        <v>451</v>
      </c>
      <c r="B460" s="416" t="s">
        <v>533</v>
      </c>
      <c r="C460" s="62" t="s">
        <v>534</v>
      </c>
      <c r="D460" s="417">
        <v>45455</v>
      </c>
      <c r="E460" s="395">
        <v>1</v>
      </c>
    </row>
    <row r="461" spans="1:5">
      <c r="A461" s="415">
        <v>452</v>
      </c>
      <c r="B461" s="416" t="s">
        <v>40</v>
      </c>
      <c r="C461" s="62" t="s">
        <v>516</v>
      </c>
      <c r="D461" s="417">
        <v>45455</v>
      </c>
      <c r="E461" s="395">
        <v>1</v>
      </c>
    </row>
    <row r="462" spans="1:5">
      <c r="A462" s="415">
        <v>453</v>
      </c>
      <c r="B462" s="416" t="s">
        <v>38</v>
      </c>
      <c r="C462" s="62" t="s">
        <v>540</v>
      </c>
      <c r="D462" s="417">
        <v>45455</v>
      </c>
      <c r="E462" s="395">
        <v>1</v>
      </c>
    </row>
    <row r="463" spans="1:5">
      <c r="A463" s="415">
        <v>454</v>
      </c>
      <c r="B463" s="416" t="s">
        <v>410</v>
      </c>
      <c r="C463" s="62" t="s">
        <v>535</v>
      </c>
      <c r="D463" s="417">
        <v>45456</v>
      </c>
      <c r="E463" s="395">
        <v>16</v>
      </c>
    </row>
    <row r="464" spans="1:5">
      <c r="A464" s="415">
        <v>455</v>
      </c>
      <c r="B464" s="416" t="s">
        <v>410</v>
      </c>
      <c r="C464" s="62" t="s">
        <v>479</v>
      </c>
      <c r="D464" s="417">
        <v>45456</v>
      </c>
      <c r="E464" s="395">
        <v>32</v>
      </c>
    </row>
    <row r="465" spans="1:5">
      <c r="A465" s="415">
        <v>456</v>
      </c>
      <c r="B465" s="416" t="s">
        <v>465</v>
      </c>
      <c r="C465" s="62" t="s">
        <v>541</v>
      </c>
      <c r="D465" s="417">
        <v>45456</v>
      </c>
      <c r="E465" s="395">
        <v>11</v>
      </c>
    </row>
    <row r="466" spans="1:5">
      <c r="A466" s="415">
        <v>457</v>
      </c>
      <c r="B466" s="416" t="s">
        <v>538</v>
      </c>
      <c r="C466" s="62" t="s">
        <v>539</v>
      </c>
      <c r="D466" s="417">
        <v>45456</v>
      </c>
      <c r="E466" s="395">
        <v>5</v>
      </c>
    </row>
    <row r="467" spans="1:5">
      <c r="A467" s="415">
        <v>458</v>
      </c>
      <c r="B467" s="416" t="s">
        <v>425</v>
      </c>
      <c r="C467" s="62" t="s">
        <v>532</v>
      </c>
      <c r="D467" s="417">
        <v>45456</v>
      </c>
      <c r="E467" s="395">
        <v>4</v>
      </c>
    </row>
    <row r="468" spans="1:5">
      <c r="A468" s="415">
        <v>459</v>
      </c>
      <c r="B468" s="416" t="s">
        <v>45</v>
      </c>
      <c r="C468" s="62" t="s">
        <v>536</v>
      </c>
      <c r="D468" s="417">
        <v>45456</v>
      </c>
      <c r="E468" s="395">
        <v>17</v>
      </c>
    </row>
    <row r="469" spans="1:5">
      <c r="A469" s="415">
        <v>460</v>
      </c>
      <c r="B469" s="416" t="s">
        <v>40</v>
      </c>
      <c r="C469" s="62" t="s">
        <v>516</v>
      </c>
      <c r="D469" s="417">
        <v>45456</v>
      </c>
      <c r="E469" s="395">
        <v>1</v>
      </c>
    </row>
    <row r="470" spans="1:5">
      <c r="A470" s="415">
        <v>461</v>
      </c>
      <c r="B470" s="416" t="s">
        <v>1083</v>
      </c>
      <c r="C470" s="62" t="s">
        <v>507</v>
      </c>
      <c r="D470" s="417">
        <v>45456</v>
      </c>
      <c r="E470" s="395">
        <v>1</v>
      </c>
    </row>
    <row r="471" spans="1:5">
      <c r="A471" s="415">
        <v>462</v>
      </c>
      <c r="B471" s="416" t="s">
        <v>543</v>
      </c>
      <c r="C471" s="62" t="s">
        <v>544</v>
      </c>
      <c r="D471" s="417">
        <v>45457</v>
      </c>
      <c r="E471" s="395">
        <v>82</v>
      </c>
    </row>
    <row r="472" spans="1:5">
      <c r="A472" s="415">
        <v>463</v>
      </c>
      <c r="B472" s="416" t="s">
        <v>425</v>
      </c>
      <c r="C472" s="62" t="s">
        <v>532</v>
      </c>
      <c r="D472" s="417">
        <v>45457</v>
      </c>
      <c r="E472" s="395">
        <v>10</v>
      </c>
    </row>
    <row r="473" spans="1:5">
      <c r="A473" s="415">
        <v>464</v>
      </c>
      <c r="B473" s="416" t="s">
        <v>40</v>
      </c>
      <c r="C473" s="62" t="s">
        <v>545</v>
      </c>
      <c r="D473" s="417">
        <v>45457</v>
      </c>
      <c r="E473" s="395">
        <v>13</v>
      </c>
    </row>
    <row r="474" spans="1:5">
      <c r="A474" s="415">
        <v>465</v>
      </c>
      <c r="B474" s="416" t="s">
        <v>509</v>
      </c>
      <c r="C474" s="62" t="s">
        <v>518</v>
      </c>
      <c r="D474" s="417">
        <v>45457</v>
      </c>
      <c r="E474" s="395">
        <v>5</v>
      </c>
    </row>
    <row r="475" spans="1:5">
      <c r="A475" s="415">
        <v>466</v>
      </c>
      <c r="B475" s="416" t="s">
        <v>38</v>
      </c>
      <c r="C475" s="62" t="s">
        <v>540</v>
      </c>
      <c r="D475" s="417">
        <v>45457</v>
      </c>
      <c r="E475" s="395">
        <v>2</v>
      </c>
    </row>
    <row r="476" spans="1:5">
      <c r="A476" s="415">
        <v>467</v>
      </c>
      <c r="B476" s="416" t="s">
        <v>465</v>
      </c>
      <c r="C476" s="62" t="s">
        <v>541</v>
      </c>
      <c r="D476" s="417">
        <v>45457</v>
      </c>
      <c r="E476" s="395">
        <v>2</v>
      </c>
    </row>
    <row r="477" spans="1:5">
      <c r="A477" s="415">
        <v>468</v>
      </c>
      <c r="B477" s="416" t="s">
        <v>40</v>
      </c>
      <c r="C477" s="62" t="s">
        <v>537</v>
      </c>
      <c r="D477" s="417">
        <v>45457</v>
      </c>
      <c r="E477" s="395">
        <v>1</v>
      </c>
    </row>
    <row r="478" spans="1:5">
      <c r="A478" s="415">
        <v>469</v>
      </c>
      <c r="B478" s="416" t="s">
        <v>432</v>
      </c>
      <c r="C478" s="62" t="s">
        <v>542</v>
      </c>
      <c r="D478" s="417">
        <v>45457</v>
      </c>
      <c r="E478" s="395">
        <v>8</v>
      </c>
    </row>
    <row r="479" spans="1:5">
      <c r="A479" s="415">
        <v>470</v>
      </c>
      <c r="B479" s="416" t="s">
        <v>410</v>
      </c>
      <c r="C479" s="62" t="s">
        <v>535</v>
      </c>
      <c r="D479" s="417">
        <v>45457</v>
      </c>
      <c r="E479" s="395">
        <v>5</v>
      </c>
    </row>
    <row r="480" spans="1:5">
      <c r="A480" s="415">
        <v>471</v>
      </c>
      <c r="B480" s="416" t="s">
        <v>410</v>
      </c>
      <c r="C480" s="62" t="s">
        <v>535</v>
      </c>
      <c r="D480" s="417">
        <v>45458</v>
      </c>
      <c r="E480" s="395">
        <v>1</v>
      </c>
    </row>
    <row r="481" spans="1:5">
      <c r="A481" s="415">
        <v>472</v>
      </c>
      <c r="B481" s="416" t="s">
        <v>543</v>
      </c>
      <c r="C481" s="62" t="s">
        <v>544</v>
      </c>
      <c r="D481" s="417">
        <v>45460</v>
      </c>
      <c r="E481" s="395">
        <v>7</v>
      </c>
    </row>
    <row r="482" spans="1:5">
      <c r="A482" s="415">
        <v>473</v>
      </c>
      <c r="B482" s="416" t="s">
        <v>40</v>
      </c>
      <c r="C482" s="62" t="s">
        <v>545</v>
      </c>
      <c r="D482" s="417">
        <v>45460</v>
      </c>
      <c r="E482" s="395">
        <v>7</v>
      </c>
    </row>
    <row r="483" spans="1:5">
      <c r="A483" s="415">
        <v>474</v>
      </c>
      <c r="B483" s="416" t="s">
        <v>178</v>
      </c>
      <c r="C483" s="62" t="s">
        <v>546</v>
      </c>
      <c r="D483" s="417">
        <v>45460</v>
      </c>
      <c r="E483" s="395">
        <v>11</v>
      </c>
    </row>
    <row r="484" spans="1:5">
      <c r="A484" s="415">
        <v>475</v>
      </c>
      <c r="B484" s="416" t="s">
        <v>425</v>
      </c>
      <c r="C484" s="62" t="s">
        <v>532</v>
      </c>
      <c r="D484" s="417">
        <v>45461</v>
      </c>
      <c r="E484" s="395">
        <v>4</v>
      </c>
    </row>
    <row r="485" spans="1:5">
      <c r="A485" s="415">
        <v>476</v>
      </c>
      <c r="B485" s="416" t="s">
        <v>40</v>
      </c>
      <c r="C485" s="62" t="s">
        <v>547</v>
      </c>
      <c r="D485" s="417">
        <v>45461</v>
      </c>
      <c r="E485" s="395">
        <v>7</v>
      </c>
    </row>
    <row r="486" spans="1:5">
      <c r="A486" s="415">
        <v>477</v>
      </c>
      <c r="B486" s="416" t="s">
        <v>40</v>
      </c>
      <c r="C486" s="62" t="s">
        <v>545</v>
      </c>
      <c r="D486" s="417">
        <v>45461</v>
      </c>
      <c r="E486" s="395">
        <v>1</v>
      </c>
    </row>
    <row r="487" spans="1:5">
      <c r="A487" s="415">
        <v>478</v>
      </c>
      <c r="B487" s="416" t="s">
        <v>414</v>
      </c>
      <c r="C487" s="62" t="s">
        <v>548</v>
      </c>
      <c r="D487" s="417">
        <v>45461</v>
      </c>
      <c r="E487" s="395">
        <v>17</v>
      </c>
    </row>
    <row r="488" spans="1:5">
      <c r="A488" s="415">
        <v>479</v>
      </c>
      <c r="B488" s="416" t="s">
        <v>509</v>
      </c>
      <c r="C488" s="62" t="s">
        <v>518</v>
      </c>
      <c r="D488" s="417">
        <v>45461</v>
      </c>
      <c r="E488" s="395">
        <v>6</v>
      </c>
    </row>
    <row r="489" spans="1:5">
      <c r="A489" s="415">
        <v>480</v>
      </c>
      <c r="B489" s="416" t="s">
        <v>432</v>
      </c>
      <c r="C489" s="62" t="s">
        <v>542</v>
      </c>
      <c r="D489" s="417">
        <v>45461</v>
      </c>
      <c r="E489" s="395">
        <v>18</v>
      </c>
    </row>
    <row r="490" spans="1:5">
      <c r="A490" s="415">
        <v>481</v>
      </c>
      <c r="B490" s="416" t="s">
        <v>465</v>
      </c>
      <c r="C490" s="62" t="s">
        <v>541</v>
      </c>
      <c r="D490" s="417">
        <v>45461</v>
      </c>
      <c r="E490" s="395">
        <v>2</v>
      </c>
    </row>
    <row r="491" spans="1:5">
      <c r="A491" s="415">
        <v>482</v>
      </c>
      <c r="B491" s="416" t="s">
        <v>47</v>
      </c>
      <c r="C491" s="62" t="s">
        <v>549</v>
      </c>
      <c r="D491" s="417">
        <v>45462</v>
      </c>
      <c r="E491" s="395">
        <v>20</v>
      </c>
    </row>
    <row r="492" spans="1:5">
      <c r="A492" s="415">
        <v>483</v>
      </c>
      <c r="B492" s="416" t="s">
        <v>49</v>
      </c>
      <c r="C492" s="62" t="s">
        <v>550</v>
      </c>
      <c r="D492" s="417">
        <v>45462</v>
      </c>
      <c r="E492" s="395">
        <v>37</v>
      </c>
    </row>
    <row r="493" spans="1:5">
      <c r="A493" s="415">
        <v>484</v>
      </c>
      <c r="B493" s="416" t="s">
        <v>410</v>
      </c>
      <c r="C493" s="62" t="s">
        <v>553</v>
      </c>
      <c r="D493" s="417">
        <v>45462</v>
      </c>
      <c r="E493" s="395">
        <v>4</v>
      </c>
    </row>
    <row r="494" spans="1:5">
      <c r="A494" s="415">
        <v>485</v>
      </c>
      <c r="B494" s="416" t="s">
        <v>33</v>
      </c>
      <c r="C494" s="62" t="s">
        <v>551</v>
      </c>
      <c r="D494" s="417">
        <v>45462</v>
      </c>
      <c r="E494" s="395">
        <v>14</v>
      </c>
    </row>
    <row r="495" spans="1:5">
      <c r="A495" s="415">
        <v>486</v>
      </c>
      <c r="B495" s="416" t="s">
        <v>414</v>
      </c>
      <c r="C495" s="62" t="s">
        <v>548</v>
      </c>
      <c r="D495" s="417">
        <v>45462</v>
      </c>
      <c r="E495" s="395">
        <v>2</v>
      </c>
    </row>
    <row r="496" spans="1:5">
      <c r="A496" s="415">
        <v>487</v>
      </c>
      <c r="B496" s="416" t="s">
        <v>38</v>
      </c>
      <c r="C496" s="62" t="s">
        <v>552</v>
      </c>
      <c r="D496" s="417">
        <v>45462</v>
      </c>
      <c r="E496" s="395">
        <v>2</v>
      </c>
    </row>
    <row r="497" spans="1:5">
      <c r="A497" s="415">
        <v>488</v>
      </c>
      <c r="B497" s="416" t="s">
        <v>425</v>
      </c>
      <c r="C497" s="62" t="s">
        <v>532</v>
      </c>
      <c r="D497" s="417">
        <v>45462</v>
      </c>
      <c r="E497" s="395">
        <v>4</v>
      </c>
    </row>
    <row r="498" spans="1:5">
      <c r="A498" s="415">
        <v>489</v>
      </c>
      <c r="B498" s="416" t="s">
        <v>445</v>
      </c>
      <c r="C498" s="62" t="s">
        <v>554</v>
      </c>
      <c r="D498" s="417">
        <v>45462</v>
      </c>
      <c r="E498" s="395">
        <v>37</v>
      </c>
    </row>
    <row r="499" spans="1:5">
      <c r="A499" s="415">
        <v>490</v>
      </c>
      <c r="B499" s="416" t="s">
        <v>410</v>
      </c>
      <c r="C499" s="62" t="s">
        <v>553</v>
      </c>
      <c r="D499" s="417">
        <v>45463</v>
      </c>
      <c r="E499" s="395">
        <v>4</v>
      </c>
    </row>
    <row r="500" spans="1:5">
      <c r="A500" s="415">
        <v>491</v>
      </c>
      <c r="B500" s="416" t="s">
        <v>46</v>
      </c>
      <c r="C500" s="62" t="s">
        <v>522</v>
      </c>
      <c r="D500" s="417">
        <v>45463</v>
      </c>
      <c r="E500" s="395">
        <v>1</v>
      </c>
    </row>
    <row r="501" spans="1:5">
      <c r="A501" s="415">
        <v>492</v>
      </c>
      <c r="B501" s="416" t="s">
        <v>33</v>
      </c>
      <c r="C501" s="62" t="s">
        <v>551</v>
      </c>
      <c r="D501" s="417">
        <v>45463</v>
      </c>
      <c r="E501" s="395">
        <v>1</v>
      </c>
    </row>
    <row r="502" spans="1:5">
      <c r="A502" s="415">
        <v>493</v>
      </c>
      <c r="B502" s="416" t="s">
        <v>40</v>
      </c>
      <c r="C502" s="62" t="s">
        <v>537</v>
      </c>
      <c r="D502" s="417">
        <v>45463</v>
      </c>
      <c r="E502" s="395">
        <v>1</v>
      </c>
    </row>
    <row r="503" spans="1:5">
      <c r="A503" s="415">
        <v>494</v>
      </c>
      <c r="B503" s="416" t="s">
        <v>38</v>
      </c>
      <c r="C503" s="62" t="s">
        <v>552</v>
      </c>
      <c r="D503" s="417">
        <v>45463</v>
      </c>
      <c r="E503" s="395">
        <v>7</v>
      </c>
    </row>
    <row r="504" spans="1:5">
      <c r="A504" s="415">
        <v>495</v>
      </c>
      <c r="B504" s="416" t="s">
        <v>47</v>
      </c>
      <c r="C504" s="62" t="s">
        <v>549</v>
      </c>
      <c r="D504" s="417">
        <v>45463</v>
      </c>
      <c r="E504" s="395">
        <v>2</v>
      </c>
    </row>
    <row r="505" spans="1:5">
      <c r="A505" s="415">
        <v>496</v>
      </c>
      <c r="B505" s="416" t="s">
        <v>432</v>
      </c>
      <c r="C505" s="62" t="s">
        <v>542</v>
      </c>
      <c r="D505" s="417">
        <v>45463</v>
      </c>
      <c r="E505" s="395">
        <v>3</v>
      </c>
    </row>
    <row r="506" spans="1:5">
      <c r="A506" s="415">
        <v>497</v>
      </c>
      <c r="B506" s="416" t="s">
        <v>425</v>
      </c>
      <c r="C506" s="62" t="s">
        <v>532</v>
      </c>
      <c r="D506" s="417">
        <v>45463</v>
      </c>
      <c r="E506" s="395">
        <v>4</v>
      </c>
    </row>
    <row r="507" spans="1:5">
      <c r="A507" s="415">
        <v>498</v>
      </c>
      <c r="B507" s="416" t="s">
        <v>49</v>
      </c>
      <c r="C507" s="62" t="s">
        <v>550</v>
      </c>
      <c r="D507" s="417">
        <v>45463</v>
      </c>
      <c r="E507" s="395">
        <v>16</v>
      </c>
    </row>
    <row r="508" spans="1:5">
      <c r="A508" s="415">
        <v>499</v>
      </c>
      <c r="B508" s="416" t="s">
        <v>33</v>
      </c>
      <c r="C508" s="62" t="s">
        <v>555</v>
      </c>
      <c r="D508" s="417">
        <v>45464</v>
      </c>
      <c r="E508" s="395">
        <v>21</v>
      </c>
    </row>
    <row r="509" spans="1:5">
      <c r="A509" s="415">
        <v>500</v>
      </c>
      <c r="B509" s="416" t="s">
        <v>40</v>
      </c>
      <c r="C509" s="62" t="s">
        <v>547</v>
      </c>
      <c r="D509" s="417">
        <v>45464</v>
      </c>
      <c r="E509" s="395">
        <v>3</v>
      </c>
    </row>
    <row r="510" spans="1:5">
      <c r="A510" s="415">
        <v>501</v>
      </c>
      <c r="B510" s="416" t="s">
        <v>445</v>
      </c>
      <c r="C510" s="62" t="s">
        <v>554</v>
      </c>
      <c r="D510" s="417">
        <v>45464</v>
      </c>
      <c r="E510" s="395">
        <v>1</v>
      </c>
    </row>
    <row r="511" spans="1:5">
      <c r="A511" s="415">
        <v>502</v>
      </c>
      <c r="B511" s="416" t="s">
        <v>410</v>
      </c>
      <c r="C511" s="62" t="s">
        <v>553</v>
      </c>
      <c r="D511" s="417">
        <v>45464</v>
      </c>
      <c r="E511" s="395">
        <v>10</v>
      </c>
    </row>
    <row r="512" spans="1:5">
      <c r="A512" s="415">
        <v>503</v>
      </c>
      <c r="B512" s="416" t="s">
        <v>425</v>
      </c>
      <c r="C512" s="62" t="s">
        <v>532</v>
      </c>
      <c r="D512" s="417">
        <v>45464</v>
      </c>
      <c r="E512" s="395">
        <v>21</v>
      </c>
    </row>
    <row r="513" spans="1:5">
      <c r="A513" s="415">
        <v>504</v>
      </c>
      <c r="B513" s="416" t="s">
        <v>40</v>
      </c>
      <c r="C513" s="62" t="s">
        <v>547</v>
      </c>
      <c r="D513" s="417">
        <v>45467</v>
      </c>
      <c r="E513" s="395">
        <v>10</v>
      </c>
    </row>
    <row r="514" spans="1:5">
      <c r="A514" s="415">
        <v>505</v>
      </c>
      <c r="B514" s="416" t="s">
        <v>557</v>
      </c>
      <c r="C514" s="62" t="s">
        <v>558</v>
      </c>
      <c r="D514" s="417">
        <v>45467</v>
      </c>
      <c r="E514" s="395">
        <v>22</v>
      </c>
    </row>
    <row r="515" spans="1:5">
      <c r="A515" s="415">
        <v>506</v>
      </c>
      <c r="B515" s="416" t="s">
        <v>45</v>
      </c>
      <c r="C515" s="62" t="s">
        <v>536</v>
      </c>
      <c r="D515" s="417">
        <v>45467</v>
      </c>
      <c r="E515" s="395">
        <v>1</v>
      </c>
    </row>
    <row r="516" spans="1:5">
      <c r="A516" s="415">
        <v>507</v>
      </c>
      <c r="B516" s="416" t="s">
        <v>40</v>
      </c>
      <c r="C516" s="62" t="s">
        <v>545</v>
      </c>
      <c r="D516" s="417">
        <v>45467</v>
      </c>
      <c r="E516" s="395">
        <v>2</v>
      </c>
    </row>
    <row r="517" spans="1:5">
      <c r="A517" s="415">
        <v>508</v>
      </c>
      <c r="B517" s="416" t="s">
        <v>319</v>
      </c>
      <c r="C517" s="62" t="s">
        <v>556</v>
      </c>
      <c r="D517" s="417">
        <v>45467</v>
      </c>
      <c r="E517" s="395">
        <v>20</v>
      </c>
    </row>
    <row r="518" spans="1:5">
      <c r="A518" s="415">
        <v>509</v>
      </c>
      <c r="B518" s="416" t="s">
        <v>42</v>
      </c>
      <c r="C518" s="62" t="s">
        <v>468</v>
      </c>
      <c r="D518" s="417">
        <v>45467</v>
      </c>
      <c r="E518" s="395">
        <v>1</v>
      </c>
    </row>
    <row r="519" spans="1:5">
      <c r="A519" s="415">
        <v>510</v>
      </c>
      <c r="B519" s="416" t="s">
        <v>432</v>
      </c>
      <c r="C519" s="62" t="s">
        <v>542</v>
      </c>
      <c r="D519" s="417">
        <v>45467</v>
      </c>
      <c r="E519" s="395">
        <v>2</v>
      </c>
    </row>
    <row r="520" spans="1:5">
      <c r="A520" s="415">
        <v>511</v>
      </c>
      <c r="B520" s="416" t="s">
        <v>410</v>
      </c>
      <c r="C520" s="62" t="s">
        <v>553</v>
      </c>
      <c r="D520" s="417">
        <v>45467</v>
      </c>
      <c r="E520" s="395">
        <v>6</v>
      </c>
    </row>
    <row r="521" spans="1:5">
      <c r="A521" s="415">
        <v>512</v>
      </c>
      <c r="B521" s="416" t="s">
        <v>85</v>
      </c>
      <c r="C521" s="62" t="s">
        <v>559</v>
      </c>
      <c r="D521" s="417">
        <v>45468</v>
      </c>
      <c r="E521" s="395">
        <v>20</v>
      </c>
    </row>
    <row r="522" spans="1:5">
      <c r="A522" s="415">
        <v>513</v>
      </c>
      <c r="B522" s="416" t="s">
        <v>410</v>
      </c>
      <c r="C522" s="62" t="s">
        <v>553</v>
      </c>
      <c r="D522" s="417">
        <v>45468</v>
      </c>
      <c r="E522" s="395">
        <v>2</v>
      </c>
    </row>
    <row r="523" spans="1:5">
      <c r="A523" s="415">
        <v>514</v>
      </c>
      <c r="B523" s="416" t="s">
        <v>562</v>
      </c>
      <c r="C523" s="62" t="s">
        <v>563</v>
      </c>
      <c r="D523" s="417">
        <v>45469</v>
      </c>
      <c r="E523" s="395">
        <v>7</v>
      </c>
    </row>
    <row r="524" spans="1:5">
      <c r="A524" s="415">
        <v>515</v>
      </c>
      <c r="B524" s="416" t="s">
        <v>44</v>
      </c>
      <c r="C524" s="62" t="s">
        <v>564</v>
      </c>
      <c r="D524" s="417">
        <v>45469</v>
      </c>
      <c r="E524" s="395">
        <v>17</v>
      </c>
    </row>
    <row r="525" spans="1:5">
      <c r="A525" s="415">
        <v>516</v>
      </c>
      <c r="B525" s="416" t="s">
        <v>319</v>
      </c>
      <c r="C525" s="62" t="s">
        <v>560</v>
      </c>
      <c r="D525" s="417">
        <v>45469</v>
      </c>
      <c r="E525" s="395">
        <v>4</v>
      </c>
    </row>
    <row r="526" spans="1:5">
      <c r="A526" s="415">
        <v>517</v>
      </c>
      <c r="B526" s="416" t="s">
        <v>410</v>
      </c>
      <c r="C526" s="62" t="s">
        <v>553</v>
      </c>
      <c r="D526" s="417">
        <v>45469</v>
      </c>
      <c r="E526" s="395">
        <v>7</v>
      </c>
    </row>
    <row r="527" spans="1:5">
      <c r="A527" s="415">
        <v>518</v>
      </c>
      <c r="B527" s="416" t="s">
        <v>49</v>
      </c>
      <c r="C527" s="62" t="s">
        <v>561</v>
      </c>
      <c r="D527" s="417">
        <v>45469</v>
      </c>
      <c r="E527" s="395">
        <v>14</v>
      </c>
    </row>
    <row r="528" spans="1:5">
      <c r="A528" s="415">
        <v>519</v>
      </c>
      <c r="B528" s="416" t="s">
        <v>319</v>
      </c>
      <c r="C528" s="62" t="s">
        <v>560</v>
      </c>
      <c r="D528" s="417">
        <v>45470</v>
      </c>
      <c r="E528" s="395">
        <v>2</v>
      </c>
    </row>
    <row r="529" spans="1:5">
      <c r="A529" s="415">
        <v>520</v>
      </c>
      <c r="B529" s="416" t="s">
        <v>490</v>
      </c>
      <c r="C529" s="62" t="s">
        <v>565</v>
      </c>
      <c r="D529" s="417">
        <v>45470</v>
      </c>
      <c r="E529" s="395">
        <v>54</v>
      </c>
    </row>
    <row r="530" spans="1:5">
      <c r="A530" s="415">
        <v>521</v>
      </c>
      <c r="B530" s="416" t="s">
        <v>49</v>
      </c>
      <c r="C530" s="62" t="s">
        <v>561</v>
      </c>
      <c r="D530" s="417">
        <v>45470</v>
      </c>
      <c r="E530" s="395">
        <v>7</v>
      </c>
    </row>
    <row r="531" spans="1:5">
      <c r="A531" s="415">
        <v>522</v>
      </c>
      <c r="B531" s="416" t="s">
        <v>50</v>
      </c>
      <c r="C531" s="62" t="s">
        <v>566</v>
      </c>
      <c r="D531" s="417">
        <v>45470</v>
      </c>
      <c r="E531" s="395">
        <v>15</v>
      </c>
    </row>
    <row r="532" spans="1:5">
      <c r="A532" s="415">
        <v>523</v>
      </c>
      <c r="B532" s="416" t="s">
        <v>44</v>
      </c>
      <c r="C532" s="62" t="s">
        <v>564</v>
      </c>
      <c r="D532" s="417">
        <v>45471</v>
      </c>
      <c r="E532" s="395">
        <v>1</v>
      </c>
    </row>
    <row r="533" spans="1:5">
      <c r="A533" s="415">
        <v>524</v>
      </c>
      <c r="B533" s="416" t="s">
        <v>46</v>
      </c>
      <c r="C533" s="62" t="s">
        <v>522</v>
      </c>
      <c r="D533" s="417">
        <v>45471</v>
      </c>
      <c r="E533" s="395">
        <v>1</v>
      </c>
    </row>
    <row r="534" spans="1:5">
      <c r="A534" s="415">
        <v>525</v>
      </c>
      <c r="B534" s="416" t="s">
        <v>50</v>
      </c>
      <c r="C534" s="62" t="s">
        <v>566</v>
      </c>
      <c r="D534" s="417">
        <v>45471</v>
      </c>
      <c r="E534" s="395">
        <v>3</v>
      </c>
    </row>
    <row r="535" spans="1:5">
      <c r="A535" s="415">
        <v>526</v>
      </c>
      <c r="B535" s="416" t="s">
        <v>557</v>
      </c>
      <c r="C535" s="62" t="s">
        <v>558</v>
      </c>
      <c r="D535" s="417">
        <v>45471</v>
      </c>
      <c r="E535" s="395">
        <v>2</v>
      </c>
    </row>
    <row r="536" spans="1:5">
      <c r="A536" s="415">
        <v>527</v>
      </c>
      <c r="B536" s="416" t="s">
        <v>410</v>
      </c>
      <c r="C536" s="62" t="s">
        <v>553</v>
      </c>
      <c r="D536" s="417">
        <v>45471</v>
      </c>
      <c r="E536" s="395">
        <v>5</v>
      </c>
    </row>
    <row r="537" spans="1:5">
      <c r="A537" s="415">
        <v>528</v>
      </c>
      <c r="B537" s="416" t="s">
        <v>38</v>
      </c>
      <c r="C537" s="62" t="s">
        <v>552</v>
      </c>
      <c r="D537" s="417">
        <v>45471</v>
      </c>
      <c r="E537" s="395">
        <v>5</v>
      </c>
    </row>
    <row r="538" spans="1:5">
      <c r="A538" s="415">
        <v>529</v>
      </c>
      <c r="B538" s="416" t="s">
        <v>178</v>
      </c>
      <c r="C538" s="62" t="s">
        <v>568</v>
      </c>
      <c r="D538" s="417">
        <v>45471</v>
      </c>
      <c r="E538" s="395">
        <v>51</v>
      </c>
    </row>
    <row r="539" spans="1:5">
      <c r="A539" s="415">
        <v>530</v>
      </c>
      <c r="B539" s="416" t="s">
        <v>50</v>
      </c>
      <c r="C539" s="62" t="s">
        <v>525</v>
      </c>
      <c r="D539" s="417">
        <v>45471</v>
      </c>
      <c r="E539" s="395">
        <v>4</v>
      </c>
    </row>
    <row r="540" spans="1:5">
      <c r="A540" s="415">
        <v>531</v>
      </c>
      <c r="B540" s="416" t="s">
        <v>42</v>
      </c>
      <c r="C540" s="62" t="s">
        <v>468</v>
      </c>
      <c r="D540" s="417">
        <v>45471</v>
      </c>
      <c r="E540" s="395">
        <v>2</v>
      </c>
    </row>
    <row r="541" spans="1:5">
      <c r="A541" s="415">
        <v>532</v>
      </c>
      <c r="B541" s="416" t="s">
        <v>36</v>
      </c>
      <c r="C541" s="62" t="s">
        <v>567</v>
      </c>
      <c r="D541" s="417">
        <v>45471</v>
      </c>
      <c r="E541" s="395">
        <v>10</v>
      </c>
    </row>
    <row r="542" spans="1:5">
      <c r="A542" s="415">
        <v>533</v>
      </c>
      <c r="B542" s="416" t="s">
        <v>36</v>
      </c>
      <c r="C542" s="62" t="s">
        <v>567</v>
      </c>
      <c r="D542" s="417">
        <v>45474</v>
      </c>
      <c r="E542" s="395">
        <v>8</v>
      </c>
    </row>
    <row r="543" spans="1:5">
      <c r="A543" s="415">
        <v>534</v>
      </c>
      <c r="B543" s="416" t="s">
        <v>178</v>
      </c>
      <c r="C543" s="62" t="s">
        <v>568</v>
      </c>
      <c r="D543" s="417">
        <v>45474</v>
      </c>
      <c r="E543" s="395">
        <v>3</v>
      </c>
    </row>
    <row r="544" spans="1:5">
      <c r="A544" s="415">
        <v>535</v>
      </c>
      <c r="B544" s="416" t="s">
        <v>46</v>
      </c>
      <c r="C544" s="62" t="s">
        <v>522</v>
      </c>
      <c r="D544" s="417">
        <v>45474</v>
      </c>
      <c r="E544" s="395">
        <v>1</v>
      </c>
    </row>
    <row r="545" spans="1:5">
      <c r="A545" s="415">
        <v>536</v>
      </c>
      <c r="B545" s="416" t="s">
        <v>733</v>
      </c>
      <c r="C545" s="62" t="s">
        <v>734</v>
      </c>
      <c r="D545" s="417">
        <v>45474</v>
      </c>
      <c r="E545" s="395">
        <v>1</v>
      </c>
    </row>
    <row r="546" spans="1:5">
      <c r="A546" s="415">
        <v>537</v>
      </c>
      <c r="B546" s="416" t="s">
        <v>500</v>
      </c>
      <c r="C546" s="62" t="s">
        <v>736</v>
      </c>
      <c r="D546" s="417">
        <v>45474</v>
      </c>
      <c r="E546" s="395">
        <v>18</v>
      </c>
    </row>
    <row r="547" spans="1:5">
      <c r="A547" s="415">
        <v>538</v>
      </c>
      <c r="B547" s="416" t="s">
        <v>50</v>
      </c>
      <c r="C547" s="62" t="s">
        <v>566</v>
      </c>
      <c r="D547" s="417">
        <v>45474</v>
      </c>
      <c r="E547" s="395">
        <v>4</v>
      </c>
    </row>
    <row r="548" spans="1:5">
      <c r="A548" s="415">
        <v>539</v>
      </c>
      <c r="B548" s="416" t="s">
        <v>557</v>
      </c>
      <c r="C548" s="62" t="s">
        <v>558</v>
      </c>
      <c r="D548" s="417">
        <v>45474</v>
      </c>
      <c r="E548" s="395">
        <v>3</v>
      </c>
    </row>
    <row r="549" spans="1:5">
      <c r="A549" s="415">
        <v>540</v>
      </c>
      <c r="B549" s="416" t="s">
        <v>38</v>
      </c>
      <c r="C549" s="62" t="s">
        <v>552</v>
      </c>
      <c r="D549" s="417">
        <v>45474</v>
      </c>
      <c r="E549" s="395">
        <v>2</v>
      </c>
    </row>
    <row r="550" spans="1:5">
      <c r="A550" s="415">
        <v>541</v>
      </c>
      <c r="B550" s="416" t="s">
        <v>44</v>
      </c>
      <c r="C550" s="62" t="s">
        <v>564</v>
      </c>
      <c r="D550" s="417">
        <v>45474</v>
      </c>
      <c r="E550" s="395">
        <v>1</v>
      </c>
    </row>
    <row r="551" spans="1:5">
      <c r="A551" s="415">
        <v>542</v>
      </c>
      <c r="B551" s="416" t="s">
        <v>410</v>
      </c>
      <c r="C551" s="62" t="s">
        <v>728</v>
      </c>
      <c r="D551" s="417">
        <v>45474</v>
      </c>
      <c r="E551" s="395">
        <v>3</v>
      </c>
    </row>
    <row r="552" spans="1:5">
      <c r="A552" s="415">
        <v>543</v>
      </c>
      <c r="B552" s="416" t="s">
        <v>45</v>
      </c>
      <c r="C552" s="62" t="s">
        <v>536</v>
      </c>
      <c r="D552" s="417">
        <v>45474</v>
      </c>
      <c r="E552" s="395">
        <v>1</v>
      </c>
    </row>
    <row r="553" spans="1:5">
      <c r="A553" s="415">
        <v>544</v>
      </c>
      <c r="B553" s="416" t="s">
        <v>562</v>
      </c>
      <c r="C553" s="62" t="s">
        <v>563</v>
      </c>
      <c r="D553" s="417">
        <v>45474</v>
      </c>
      <c r="E553" s="395">
        <v>1</v>
      </c>
    </row>
    <row r="554" spans="1:5">
      <c r="A554" s="415">
        <v>545</v>
      </c>
      <c r="B554" s="416" t="s">
        <v>465</v>
      </c>
      <c r="C554" s="62" t="s">
        <v>737</v>
      </c>
      <c r="D554" s="417">
        <v>45474</v>
      </c>
      <c r="E554" s="395">
        <v>32</v>
      </c>
    </row>
    <row r="555" spans="1:5">
      <c r="A555" s="415">
        <v>546</v>
      </c>
      <c r="B555" s="416" t="s">
        <v>38</v>
      </c>
      <c r="C555" s="62" t="s">
        <v>552</v>
      </c>
      <c r="D555" s="417">
        <v>45475</v>
      </c>
      <c r="E555" s="395">
        <v>7</v>
      </c>
    </row>
    <row r="556" spans="1:5">
      <c r="A556" s="415">
        <v>547</v>
      </c>
      <c r="B556" s="416" t="s">
        <v>40</v>
      </c>
      <c r="C556" s="62" t="s">
        <v>738</v>
      </c>
      <c r="D556" s="417">
        <v>45475</v>
      </c>
      <c r="E556" s="395">
        <v>15</v>
      </c>
    </row>
    <row r="557" spans="1:5">
      <c r="A557" s="415">
        <v>548</v>
      </c>
      <c r="B557" s="416" t="s">
        <v>562</v>
      </c>
      <c r="C557" s="62" t="s">
        <v>563</v>
      </c>
      <c r="D557" s="417">
        <v>45475</v>
      </c>
      <c r="E557" s="395">
        <v>3</v>
      </c>
    </row>
    <row r="558" spans="1:5">
      <c r="A558" s="415">
        <v>549</v>
      </c>
      <c r="B558" s="416" t="s">
        <v>729</v>
      </c>
      <c r="C558" s="62" t="s">
        <v>730</v>
      </c>
      <c r="D558" s="417">
        <v>45475</v>
      </c>
      <c r="E558" s="395">
        <v>1</v>
      </c>
    </row>
    <row r="559" spans="1:5">
      <c r="A559" s="415">
        <v>550</v>
      </c>
      <c r="B559" s="416" t="s">
        <v>410</v>
      </c>
      <c r="C559" s="62" t="s">
        <v>728</v>
      </c>
      <c r="D559" s="417">
        <v>45475</v>
      </c>
      <c r="E559" s="395">
        <v>14</v>
      </c>
    </row>
    <row r="560" spans="1:5">
      <c r="A560" s="415">
        <v>551</v>
      </c>
      <c r="B560" s="416" t="s">
        <v>739</v>
      </c>
      <c r="C560" s="62" t="s">
        <v>740</v>
      </c>
      <c r="D560" s="417">
        <v>45475</v>
      </c>
      <c r="E560" s="395">
        <v>22</v>
      </c>
    </row>
    <row r="561" spans="1:5">
      <c r="A561" s="415">
        <v>552</v>
      </c>
      <c r="B561" s="416" t="s">
        <v>40</v>
      </c>
      <c r="C561" s="62" t="s">
        <v>547</v>
      </c>
      <c r="D561" s="417">
        <v>45476</v>
      </c>
      <c r="E561" s="395">
        <v>1</v>
      </c>
    </row>
    <row r="562" spans="1:5">
      <c r="A562" s="415">
        <v>553</v>
      </c>
      <c r="B562" s="416" t="s">
        <v>319</v>
      </c>
      <c r="C562" s="62" t="s">
        <v>560</v>
      </c>
      <c r="D562" s="417">
        <v>45476</v>
      </c>
      <c r="E562" s="395">
        <v>7</v>
      </c>
    </row>
    <row r="563" spans="1:5">
      <c r="A563" s="415">
        <v>554</v>
      </c>
      <c r="B563" s="416" t="s">
        <v>46</v>
      </c>
      <c r="C563" s="62" t="s">
        <v>522</v>
      </c>
      <c r="D563" s="417">
        <v>45476</v>
      </c>
      <c r="E563" s="395">
        <v>1</v>
      </c>
    </row>
    <row r="564" spans="1:5">
      <c r="A564" s="415">
        <v>555</v>
      </c>
      <c r="B564" s="416" t="s">
        <v>410</v>
      </c>
      <c r="C564" s="62" t="s">
        <v>728</v>
      </c>
      <c r="D564" s="417">
        <v>45476</v>
      </c>
      <c r="E564" s="395">
        <v>3</v>
      </c>
    </row>
    <row r="565" spans="1:5">
      <c r="A565" s="415">
        <v>556</v>
      </c>
      <c r="B565" s="416" t="s">
        <v>40</v>
      </c>
      <c r="C565" s="62" t="s">
        <v>738</v>
      </c>
      <c r="D565" s="417">
        <v>45476</v>
      </c>
      <c r="E565" s="395">
        <v>4</v>
      </c>
    </row>
    <row r="566" spans="1:5">
      <c r="A566" s="415">
        <v>557</v>
      </c>
      <c r="B566" s="416" t="s">
        <v>42</v>
      </c>
      <c r="C566" s="62" t="s">
        <v>468</v>
      </c>
      <c r="D566" s="417">
        <v>45476</v>
      </c>
      <c r="E566" s="395">
        <v>4</v>
      </c>
    </row>
    <row r="567" spans="1:5">
      <c r="A567" s="415">
        <v>558</v>
      </c>
      <c r="B567" s="416" t="s">
        <v>36</v>
      </c>
      <c r="C567" s="62" t="s">
        <v>567</v>
      </c>
      <c r="D567" s="417">
        <v>45476</v>
      </c>
      <c r="E567" s="395">
        <v>2</v>
      </c>
    </row>
    <row r="568" spans="1:5">
      <c r="A568" s="415">
        <v>559</v>
      </c>
      <c r="B568" s="416" t="s">
        <v>40</v>
      </c>
      <c r="C568" s="62" t="s">
        <v>738</v>
      </c>
      <c r="D568" s="417">
        <v>45477</v>
      </c>
      <c r="E568" s="395">
        <v>15</v>
      </c>
    </row>
    <row r="569" spans="1:5">
      <c r="A569" s="415">
        <v>560</v>
      </c>
      <c r="B569" s="416" t="s">
        <v>319</v>
      </c>
      <c r="C569" s="62" t="s">
        <v>560</v>
      </c>
      <c r="D569" s="417">
        <v>45477</v>
      </c>
      <c r="E569" s="395">
        <v>10</v>
      </c>
    </row>
    <row r="570" spans="1:5">
      <c r="A570" s="415">
        <v>561</v>
      </c>
      <c r="B570" s="416" t="s">
        <v>41</v>
      </c>
      <c r="C570" s="62" t="s">
        <v>742</v>
      </c>
      <c r="D570" s="417">
        <v>45477</v>
      </c>
      <c r="E570" s="395">
        <v>22</v>
      </c>
    </row>
    <row r="571" spans="1:5">
      <c r="A571" s="415">
        <v>562</v>
      </c>
      <c r="B571" s="416" t="s">
        <v>42</v>
      </c>
      <c r="C571" s="62" t="s">
        <v>468</v>
      </c>
      <c r="D571" s="417">
        <v>45477</v>
      </c>
      <c r="E571" s="395">
        <v>4</v>
      </c>
    </row>
    <row r="572" spans="1:5">
      <c r="A572" s="415">
        <v>563</v>
      </c>
      <c r="B572" s="416" t="s">
        <v>42</v>
      </c>
      <c r="C572" s="62" t="s">
        <v>468</v>
      </c>
      <c r="D572" s="417">
        <v>45478</v>
      </c>
      <c r="E572" s="395">
        <v>3</v>
      </c>
    </row>
    <row r="573" spans="1:5">
      <c r="A573" s="415">
        <v>564</v>
      </c>
      <c r="B573" s="416" t="s">
        <v>469</v>
      </c>
      <c r="C573" s="62" t="s">
        <v>470</v>
      </c>
      <c r="D573" s="417">
        <v>45478</v>
      </c>
      <c r="E573" s="395">
        <v>14</v>
      </c>
    </row>
    <row r="574" spans="1:5">
      <c r="A574" s="415">
        <v>565</v>
      </c>
      <c r="B574" s="416" t="s">
        <v>319</v>
      </c>
      <c r="C574" s="62" t="s">
        <v>556</v>
      </c>
      <c r="D574" s="417">
        <v>45478</v>
      </c>
      <c r="E574" s="395">
        <v>1</v>
      </c>
    </row>
    <row r="575" spans="1:5">
      <c r="A575" s="415">
        <v>566</v>
      </c>
      <c r="B575" s="416" t="s">
        <v>729</v>
      </c>
      <c r="C575" s="62" t="s">
        <v>730</v>
      </c>
      <c r="D575" s="417">
        <v>45478</v>
      </c>
      <c r="E575" s="395">
        <v>1</v>
      </c>
    </row>
    <row r="576" spans="1:5">
      <c r="A576" s="415">
        <v>567</v>
      </c>
      <c r="B576" s="416" t="s">
        <v>40</v>
      </c>
      <c r="C576" s="62" t="s">
        <v>743</v>
      </c>
      <c r="D576" s="417">
        <v>45478</v>
      </c>
      <c r="E576" s="395">
        <v>1</v>
      </c>
    </row>
    <row r="577" spans="1:5">
      <c r="A577" s="415">
        <v>568</v>
      </c>
      <c r="B577" s="416" t="s">
        <v>41</v>
      </c>
      <c r="C577" s="62" t="s">
        <v>742</v>
      </c>
      <c r="D577" s="417">
        <v>45478</v>
      </c>
      <c r="E577" s="395">
        <v>3</v>
      </c>
    </row>
    <row r="578" spans="1:5">
      <c r="A578" s="415">
        <v>569</v>
      </c>
      <c r="B578" s="416" t="s">
        <v>40</v>
      </c>
      <c r="C578" s="62" t="s">
        <v>547</v>
      </c>
      <c r="D578" s="417">
        <v>45479</v>
      </c>
      <c r="E578" s="395">
        <v>1</v>
      </c>
    </row>
    <row r="579" spans="1:5">
      <c r="A579" s="415">
        <v>570</v>
      </c>
      <c r="B579" s="416" t="s">
        <v>319</v>
      </c>
      <c r="C579" s="62" t="s">
        <v>560</v>
      </c>
      <c r="D579" s="417">
        <v>45479</v>
      </c>
      <c r="E579" s="395">
        <v>5</v>
      </c>
    </row>
    <row r="580" spans="1:5">
      <c r="A580" s="415">
        <v>571</v>
      </c>
      <c r="B580" s="416" t="s">
        <v>40</v>
      </c>
      <c r="C580" s="62" t="s">
        <v>743</v>
      </c>
      <c r="D580" s="417">
        <v>45481</v>
      </c>
      <c r="E580" s="395">
        <v>5</v>
      </c>
    </row>
    <row r="581" spans="1:5">
      <c r="A581" s="415">
        <v>572</v>
      </c>
      <c r="B581" s="416" t="s">
        <v>41</v>
      </c>
      <c r="C581" s="62" t="s">
        <v>742</v>
      </c>
      <c r="D581" s="417">
        <v>45481</v>
      </c>
      <c r="E581" s="395">
        <v>5</v>
      </c>
    </row>
    <row r="582" spans="1:5">
      <c r="A582" s="415">
        <v>573</v>
      </c>
      <c r="B582" s="416" t="s">
        <v>469</v>
      </c>
      <c r="C582" s="62" t="s">
        <v>470</v>
      </c>
      <c r="D582" s="417">
        <v>45481</v>
      </c>
      <c r="E582" s="395">
        <v>2</v>
      </c>
    </row>
    <row r="583" spans="1:5">
      <c r="A583" s="415">
        <v>574</v>
      </c>
      <c r="B583" s="416" t="s">
        <v>49</v>
      </c>
      <c r="C583" s="62" t="s">
        <v>744</v>
      </c>
      <c r="D583" s="417">
        <v>45481</v>
      </c>
      <c r="E583" s="395">
        <v>2</v>
      </c>
    </row>
    <row r="584" spans="1:5">
      <c r="A584" s="415">
        <v>575</v>
      </c>
      <c r="B584" s="416" t="s">
        <v>42</v>
      </c>
      <c r="C584" s="62" t="s">
        <v>468</v>
      </c>
      <c r="D584" s="417">
        <v>45482</v>
      </c>
      <c r="E584" s="395">
        <v>4</v>
      </c>
    </row>
    <row r="585" spans="1:5">
      <c r="A585" s="415">
        <v>576</v>
      </c>
      <c r="B585" s="416" t="s">
        <v>40</v>
      </c>
      <c r="C585" s="62" t="s">
        <v>743</v>
      </c>
      <c r="D585" s="417">
        <v>45482</v>
      </c>
      <c r="E585" s="395">
        <v>18</v>
      </c>
    </row>
    <row r="586" spans="1:5">
      <c r="A586" s="415">
        <v>577</v>
      </c>
      <c r="B586" s="416" t="s">
        <v>39</v>
      </c>
      <c r="C586" s="62" t="s">
        <v>745</v>
      </c>
      <c r="D586" s="417">
        <v>45483</v>
      </c>
      <c r="E586" s="395">
        <v>19</v>
      </c>
    </row>
    <row r="587" spans="1:5">
      <c r="A587" s="415">
        <v>578</v>
      </c>
      <c r="B587" s="416" t="s">
        <v>528</v>
      </c>
      <c r="C587" s="62" t="s">
        <v>747</v>
      </c>
      <c r="D587" s="417">
        <v>45483</v>
      </c>
      <c r="E587" s="395">
        <v>21</v>
      </c>
    </row>
    <row r="588" spans="1:5">
      <c r="A588" s="415">
        <v>579</v>
      </c>
      <c r="B588" s="416" t="s">
        <v>40</v>
      </c>
      <c r="C588" s="62" t="s">
        <v>743</v>
      </c>
      <c r="D588" s="417">
        <v>45483</v>
      </c>
      <c r="E588" s="395">
        <v>10</v>
      </c>
    </row>
    <row r="589" spans="1:5">
      <c r="A589" s="415">
        <v>580</v>
      </c>
      <c r="B589" s="416" t="s">
        <v>42</v>
      </c>
      <c r="C589" s="62" t="s">
        <v>468</v>
      </c>
      <c r="D589" s="417">
        <v>45483</v>
      </c>
      <c r="E589" s="395">
        <v>1</v>
      </c>
    </row>
    <row r="590" spans="1:5">
      <c r="A590" s="415">
        <v>581</v>
      </c>
      <c r="B590" s="416" t="s">
        <v>748</v>
      </c>
      <c r="C590" s="62" t="s">
        <v>749</v>
      </c>
      <c r="D590" s="417">
        <v>45484</v>
      </c>
      <c r="E590" s="395">
        <v>21</v>
      </c>
    </row>
    <row r="591" spans="1:5">
      <c r="A591" s="415">
        <v>582</v>
      </c>
      <c r="B591" s="416" t="s">
        <v>178</v>
      </c>
      <c r="C591" s="62" t="s">
        <v>751</v>
      </c>
      <c r="D591" s="417">
        <v>45484</v>
      </c>
      <c r="E591" s="395">
        <v>17</v>
      </c>
    </row>
    <row r="592" spans="1:5">
      <c r="A592" s="415">
        <v>583</v>
      </c>
      <c r="B592" s="416" t="s">
        <v>500</v>
      </c>
      <c r="C592" s="62" t="s">
        <v>752</v>
      </c>
      <c r="D592" s="417">
        <v>45485</v>
      </c>
      <c r="E592" s="395">
        <v>12</v>
      </c>
    </row>
    <row r="593" spans="1:5">
      <c r="A593" s="415">
        <v>584</v>
      </c>
      <c r="B593" s="416" t="s">
        <v>463</v>
      </c>
      <c r="C593" s="62" t="s">
        <v>753</v>
      </c>
      <c r="D593" s="417">
        <v>45485</v>
      </c>
      <c r="E593" s="395">
        <v>16</v>
      </c>
    </row>
    <row r="594" spans="1:5" ht="25.5">
      <c r="A594" s="415">
        <v>585</v>
      </c>
      <c r="B594" s="416" t="s">
        <v>253</v>
      </c>
      <c r="C594" s="62" t="s">
        <v>754</v>
      </c>
      <c r="D594" s="417">
        <v>45488</v>
      </c>
      <c r="E594" s="395">
        <v>21</v>
      </c>
    </row>
    <row r="595" spans="1:5">
      <c r="A595" s="415">
        <v>586</v>
      </c>
      <c r="B595" s="416" t="s">
        <v>43</v>
      </c>
      <c r="C595" s="62" t="s">
        <v>755</v>
      </c>
      <c r="D595" s="417">
        <v>45488</v>
      </c>
      <c r="E595" s="395">
        <v>33</v>
      </c>
    </row>
    <row r="596" spans="1:5">
      <c r="A596" s="415">
        <v>587</v>
      </c>
      <c r="B596" s="416" t="s">
        <v>39</v>
      </c>
      <c r="C596" s="62" t="s">
        <v>756</v>
      </c>
      <c r="D596" s="417">
        <v>45488</v>
      </c>
      <c r="E596" s="395">
        <v>9</v>
      </c>
    </row>
    <row r="597" spans="1:5">
      <c r="A597" s="415">
        <v>588</v>
      </c>
      <c r="B597" s="416" t="s">
        <v>684</v>
      </c>
      <c r="C597" s="62" t="s">
        <v>757</v>
      </c>
      <c r="D597" s="417">
        <v>45488</v>
      </c>
      <c r="E597" s="395">
        <v>8</v>
      </c>
    </row>
    <row r="598" spans="1:5">
      <c r="A598" s="415">
        <v>589</v>
      </c>
      <c r="B598" s="416" t="s">
        <v>557</v>
      </c>
      <c r="C598" s="62" t="s">
        <v>759</v>
      </c>
      <c r="D598" s="417">
        <v>45488</v>
      </c>
      <c r="E598" s="395">
        <v>13</v>
      </c>
    </row>
    <row r="599" spans="1:5" ht="25.5">
      <c r="A599" s="415">
        <v>590</v>
      </c>
      <c r="B599" s="416" t="s">
        <v>253</v>
      </c>
      <c r="C599" s="62" t="s">
        <v>760</v>
      </c>
      <c r="D599" s="417">
        <v>45488</v>
      </c>
      <c r="E599" s="395">
        <v>22</v>
      </c>
    </row>
    <row r="600" spans="1:5">
      <c r="A600" s="415">
        <v>591</v>
      </c>
      <c r="B600" s="416" t="s">
        <v>40</v>
      </c>
      <c r="C600" s="62" t="s">
        <v>761</v>
      </c>
      <c r="D600" s="417">
        <v>45488</v>
      </c>
      <c r="E600" s="395">
        <v>23</v>
      </c>
    </row>
    <row r="601" spans="1:5">
      <c r="A601" s="415">
        <v>592</v>
      </c>
      <c r="B601" s="416" t="s">
        <v>463</v>
      </c>
      <c r="C601" s="62" t="s">
        <v>753</v>
      </c>
      <c r="D601" s="417">
        <v>45488</v>
      </c>
      <c r="E601" s="395">
        <v>1</v>
      </c>
    </row>
    <row r="602" spans="1:5">
      <c r="A602" s="415">
        <v>593</v>
      </c>
      <c r="B602" s="416" t="s">
        <v>557</v>
      </c>
      <c r="C602" s="62" t="s">
        <v>759</v>
      </c>
      <c r="D602" s="417">
        <v>45489</v>
      </c>
      <c r="E602" s="395">
        <v>6</v>
      </c>
    </row>
    <row r="603" spans="1:5">
      <c r="A603" s="415">
        <v>594</v>
      </c>
      <c r="B603" s="416" t="s">
        <v>39</v>
      </c>
      <c r="C603" s="62" t="s">
        <v>756</v>
      </c>
      <c r="D603" s="417">
        <v>45489</v>
      </c>
      <c r="E603" s="395">
        <v>4</v>
      </c>
    </row>
    <row r="604" spans="1:5">
      <c r="A604" s="415">
        <v>595</v>
      </c>
      <c r="B604" s="416" t="s">
        <v>40</v>
      </c>
      <c r="C604" s="62" t="s">
        <v>761</v>
      </c>
      <c r="D604" s="417">
        <v>45489</v>
      </c>
      <c r="E604" s="395">
        <v>12</v>
      </c>
    </row>
    <row r="605" spans="1:5">
      <c r="A605" s="415">
        <v>596</v>
      </c>
      <c r="B605" s="416" t="s">
        <v>684</v>
      </c>
      <c r="C605" s="62" t="s">
        <v>757</v>
      </c>
      <c r="D605" s="417">
        <v>45489</v>
      </c>
      <c r="E605" s="395">
        <v>2</v>
      </c>
    </row>
    <row r="606" spans="1:5">
      <c r="A606" s="415">
        <v>597</v>
      </c>
      <c r="B606" s="416" t="s">
        <v>463</v>
      </c>
      <c r="C606" s="62" t="s">
        <v>753</v>
      </c>
      <c r="D606" s="417">
        <v>45489</v>
      </c>
      <c r="E606" s="395">
        <v>14</v>
      </c>
    </row>
    <row r="607" spans="1:5">
      <c r="A607" s="415">
        <v>598</v>
      </c>
      <c r="B607" s="416" t="s">
        <v>414</v>
      </c>
      <c r="C607" s="62" t="s">
        <v>762</v>
      </c>
      <c r="D607" s="417">
        <v>45489</v>
      </c>
      <c r="E607" s="395">
        <v>8</v>
      </c>
    </row>
    <row r="608" spans="1:5">
      <c r="A608" s="415">
        <v>599</v>
      </c>
      <c r="B608" s="416" t="s">
        <v>484</v>
      </c>
      <c r="C608" s="62" t="s">
        <v>763</v>
      </c>
      <c r="D608" s="417">
        <v>45489</v>
      </c>
      <c r="E608" s="395">
        <v>19</v>
      </c>
    </row>
    <row r="609" spans="1:5">
      <c r="A609" s="415">
        <v>600</v>
      </c>
      <c r="B609" s="416" t="s">
        <v>427</v>
      </c>
      <c r="C609" s="62" t="s">
        <v>764</v>
      </c>
      <c r="D609" s="417">
        <v>45490</v>
      </c>
      <c r="E609" s="395">
        <v>9</v>
      </c>
    </row>
    <row r="610" spans="1:5">
      <c r="A610" s="415">
        <v>601</v>
      </c>
      <c r="B610" s="416" t="s">
        <v>414</v>
      </c>
      <c r="C610" s="62" t="s">
        <v>762</v>
      </c>
      <c r="D610" s="417">
        <v>45490</v>
      </c>
      <c r="E610" s="395">
        <v>29</v>
      </c>
    </row>
    <row r="611" spans="1:5">
      <c r="A611" s="415">
        <v>602</v>
      </c>
      <c r="B611" s="416" t="s">
        <v>418</v>
      </c>
      <c r="C611" s="62" t="s">
        <v>765</v>
      </c>
      <c r="D611" s="417">
        <v>45490</v>
      </c>
      <c r="E611" s="395">
        <v>3</v>
      </c>
    </row>
    <row r="612" spans="1:5">
      <c r="A612" s="415">
        <v>603</v>
      </c>
      <c r="B612" s="416" t="s">
        <v>557</v>
      </c>
      <c r="C612" s="62" t="s">
        <v>766</v>
      </c>
      <c r="D612" s="417">
        <v>45490</v>
      </c>
      <c r="E612" s="395">
        <v>22</v>
      </c>
    </row>
    <row r="613" spans="1:5">
      <c r="A613" s="415">
        <v>604</v>
      </c>
      <c r="B613" s="416" t="s">
        <v>463</v>
      </c>
      <c r="C613" s="62" t="s">
        <v>753</v>
      </c>
      <c r="D613" s="417">
        <v>45491</v>
      </c>
      <c r="E613" s="395">
        <v>5</v>
      </c>
    </row>
    <row r="614" spans="1:5">
      <c r="A614" s="415">
        <v>605</v>
      </c>
      <c r="B614" s="416" t="s">
        <v>40</v>
      </c>
      <c r="C614" s="62" t="s">
        <v>761</v>
      </c>
      <c r="D614" s="417">
        <v>45491</v>
      </c>
      <c r="E614" s="395">
        <v>1</v>
      </c>
    </row>
    <row r="615" spans="1:5">
      <c r="A615" s="415">
        <v>606</v>
      </c>
      <c r="B615" s="416" t="s">
        <v>414</v>
      </c>
      <c r="C615" s="62" t="s">
        <v>762</v>
      </c>
      <c r="D615" s="417">
        <v>45491</v>
      </c>
      <c r="E615" s="395">
        <v>2</v>
      </c>
    </row>
    <row r="616" spans="1:5">
      <c r="A616" s="415">
        <v>607</v>
      </c>
      <c r="B616" s="416" t="s">
        <v>49</v>
      </c>
      <c r="C616" s="62" t="s">
        <v>767</v>
      </c>
      <c r="D616" s="417">
        <v>45491</v>
      </c>
      <c r="E616" s="395">
        <v>31</v>
      </c>
    </row>
    <row r="617" spans="1:5">
      <c r="A617" s="415">
        <v>608</v>
      </c>
      <c r="B617" s="416" t="s">
        <v>40</v>
      </c>
      <c r="C617" s="62" t="s">
        <v>761</v>
      </c>
      <c r="D617" s="417">
        <v>45492</v>
      </c>
      <c r="E617" s="395">
        <v>2</v>
      </c>
    </row>
    <row r="618" spans="1:5">
      <c r="A618" s="415">
        <v>609</v>
      </c>
      <c r="B618" s="416" t="s">
        <v>1083</v>
      </c>
      <c r="C618" s="62" t="s">
        <v>768</v>
      </c>
      <c r="D618" s="417">
        <v>45492</v>
      </c>
      <c r="E618" s="395">
        <v>5</v>
      </c>
    </row>
    <row r="619" spans="1:5">
      <c r="A619" s="415">
        <v>610</v>
      </c>
      <c r="B619" s="416" t="s">
        <v>50</v>
      </c>
      <c r="C619" s="62" t="s">
        <v>769</v>
      </c>
      <c r="D619" s="417">
        <v>45492</v>
      </c>
      <c r="E619" s="395">
        <v>25</v>
      </c>
    </row>
    <row r="620" spans="1:5">
      <c r="A620" s="415">
        <v>611</v>
      </c>
      <c r="B620" s="416" t="s">
        <v>178</v>
      </c>
      <c r="C620" s="62" t="s">
        <v>770</v>
      </c>
      <c r="D620" s="417">
        <v>45492</v>
      </c>
      <c r="E620" s="395">
        <v>17</v>
      </c>
    </row>
    <row r="621" spans="1:5">
      <c r="A621" s="415">
        <v>612</v>
      </c>
      <c r="B621" s="416" t="s">
        <v>463</v>
      </c>
      <c r="C621" s="62" t="s">
        <v>753</v>
      </c>
      <c r="D621" s="417">
        <v>45492</v>
      </c>
      <c r="E621" s="395">
        <v>3</v>
      </c>
    </row>
    <row r="622" spans="1:5">
      <c r="A622" s="415">
        <v>613</v>
      </c>
      <c r="B622" s="416" t="s">
        <v>49</v>
      </c>
      <c r="C622" s="62" t="s">
        <v>767</v>
      </c>
      <c r="D622" s="417">
        <v>45492</v>
      </c>
      <c r="E622" s="395">
        <v>1</v>
      </c>
    </row>
    <row r="623" spans="1:5">
      <c r="A623" s="415">
        <v>614</v>
      </c>
      <c r="B623" s="416" t="s">
        <v>39</v>
      </c>
      <c r="C623" s="62" t="s">
        <v>756</v>
      </c>
      <c r="D623" s="417">
        <v>45495</v>
      </c>
      <c r="E623" s="395">
        <v>2</v>
      </c>
    </row>
    <row r="624" spans="1:5">
      <c r="A624" s="415">
        <v>615</v>
      </c>
      <c r="B624" s="416" t="s">
        <v>1083</v>
      </c>
      <c r="C624" s="62" t="s">
        <v>768</v>
      </c>
      <c r="D624" s="417">
        <v>45495</v>
      </c>
      <c r="E624" s="395">
        <v>11</v>
      </c>
    </row>
    <row r="625" spans="1:5">
      <c r="A625" s="415">
        <v>616</v>
      </c>
      <c r="B625" s="416" t="s">
        <v>191</v>
      </c>
      <c r="C625" s="62" t="s">
        <v>771</v>
      </c>
      <c r="D625" s="417">
        <v>45495</v>
      </c>
      <c r="E625" s="395">
        <v>20</v>
      </c>
    </row>
    <row r="626" spans="1:5">
      <c r="A626" s="415">
        <v>617</v>
      </c>
      <c r="B626" s="416" t="s">
        <v>684</v>
      </c>
      <c r="C626" s="62" t="s">
        <v>757</v>
      </c>
      <c r="D626" s="417">
        <v>45495</v>
      </c>
      <c r="E626" s="395">
        <v>3</v>
      </c>
    </row>
    <row r="627" spans="1:5">
      <c r="A627" s="415">
        <v>618</v>
      </c>
      <c r="B627" s="416" t="s">
        <v>418</v>
      </c>
      <c r="C627" s="62" t="s">
        <v>765</v>
      </c>
      <c r="D627" s="417">
        <v>45495</v>
      </c>
      <c r="E627" s="395">
        <v>5</v>
      </c>
    </row>
    <row r="628" spans="1:5">
      <c r="A628" s="415">
        <v>619</v>
      </c>
      <c r="B628" s="416" t="s">
        <v>39</v>
      </c>
      <c r="C628" s="62" t="s">
        <v>756</v>
      </c>
      <c r="D628" s="417">
        <v>45496</v>
      </c>
      <c r="E628" s="395">
        <v>3</v>
      </c>
    </row>
    <row r="629" spans="1:5">
      <c r="A629" s="415">
        <v>620</v>
      </c>
      <c r="B629" s="416" t="s">
        <v>49</v>
      </c>
      <c r="C629" s="62" t="s">
        <v>772</v>
      </c>
      <c r="D629" s="417">
        <v>45496</v>
      </c>
      <c r="E629" s="395">
        <v>18</v>
      </c>
    </row>
    <row r="630" spans="1:5">
      <c r="A630" s="415">
        <v>621</v>
      </c>
      <c r="B630" s="416" t="s">
        <v>463</v>
      </c>
      <c r="C630" s="62" t="s">
        <v>753</v>
      </c>
      <c r="D630" s="417">
        <v>45496</v>
      </c>
      <c r="E630" s="395">
        <v>2</v>
      </c>
    </row>
    <row r="631" spans="1:5">
      <c r="A631" s="415">
        <v>622</v>
      </c>
      <c r="B631" s="416" t="s">
        <v>418</v>
      </c>
      <c r="C631" s="62" t="s">
        <v>765</v>
      </c>
      <c r="D631" s="417">
        <v>45496</v>
      </c>
      <c r="E631" s="395">
        <v>12</v>
      </c>
    </row>
    <row r="632" spans="1:5">
      <c r="A632" s="415">
        <v>623</v>
      </c>
      <c r="B632" s="416" t="s">
        <v>178</v>
      </c>
      <c r="C632" s="62" t="s">
        <v>770</v>
      </c>
      <c r="D632" s="417">
        <v>45497</v>
      </c>
      <c r="E632" s="395">
        <v>1</v>
      </c>
    </row>
    <row r="633" spans="1:5">
      <c r="A633" s="415">
        <v>624</v>
      </c>
      <c r="B633" s="416" t="s">
        <v>445</v>
      </c>
      <c r="C633" s="62" t="s">
        <v>773</v>
      </c>
      <c r="D633" s="417">
        <v>45497</v>
      </c>
      <c r="E633" s="395">
        <v>20</v>
      </c>
    </row>
    <row r="634" spans="1:5">
      <c r="A634" s="415">
        <v>625</v>
      </c>
      <c r="B634" s="416" t="s">
        <v>418</v>
      </c>
      <c r="C634" s="62" t="s">
        <v>765</v>
      </c>
      <c r="D634" s="417">
        <v>45497</v>
      </c>
      <c r="E634" s="395">
        <v>2</v>
      </c>
    </row>
    <row r="635" spans="1:5">
      <c r="A635" s="415">
        <v>626</v>
      </c>
      <c r="B635" s="416" t="s">
        <v>418</v>
      </c>
      <c r="C635" s="62" t="s">
        <v>765</v>
      </c>
      <c r="D635" s="417">
        <v>45498</v>
      </c>
      <c r="E635" s="395">
        <v>12</v>
      </c>
    </row>
    <row r="636" spans="1:5">
      <c r="A636" s="415">
        <v>627</v>
      </c>
      <c r="B636" s="416" t="s">
        <v>414</v>
      </c>
      <c r="C636" s="62" t="s">
        <v>762</v>
      </c>
      <c r="D636" s="417">
        <v>45498</v>
      </c>
      <c r="E636" s="395">
        <v>2</v>
      </c>
    </row>
    <row r="637" spans="1:5" ht="25.5">
      <c r="A637" s="415">
        <v>628</v>
      </c>
      <c r="B637" s="416" t="s">
        <v>253</v>
      </c>
      <c r="C637" s="62" t="s">
        <v>760</v>
      </c>
      <c r="D637" s="417">
        <v>45498</v>
      </c>
      <c r="E637" s="395">
        <v>5</v>
      </c>
    </row>
    <row r="638" spans="1:5">
      <c r="A638" s="415">
        <v>629</v>
      </c>
      <c r="B638" s="416" t="s">
        <v>427</v>
      </c>
      <c r="C638" s="62" t="s">
        <v>764</v>
      </c>
      <c r="D638" s="417">
        <v>45498</v>
      </c>
      <c r="E638" s="395">
        <v>18</v>
      </c>
    </row>
    <row r="639" spans="1:5">
      <c r="A639" s="415">
        <v>630</v>
      </c>
      <c r="B639" s="416" t="s">
        <v>191</v>
      </c>
      <c r="C639" s="62" t="s">
        <v>771</v>
      </c>
      <c r="D639" s="417">
        <v>45498</v>
      </c>
      <c r="E639" s="395">
        <v>3</v>
      </c>
    </row>
    <row r="640" spans="1:5">
      <c r="A640" s="415">
        <v>631</v>
      </c>
      <c r="B640" s="416" t="s">
        <v>49</v>
      </c>
      <c r="C640" s="62" t="s">
        <v>772</v>
      </c>
      <c r="D640" s="417">
        <v>45499</v>
      </c>
      <c r="E640" s="395">
        <v>8</v>
      </c>
    </row>
    <row r="641" spans="1:5">
      <c r="A641" s="415">
        <v>632</v>
      </c>
      <c r="B641" s="416" t="s">
        <v>543</v>
      </c>
      <c r="C641" s="62" t="s">
        <v>774</v>
      </c>
      <c r="D641" s="417">
        <v>45499</v>
      </c>
      <c r="E641" s="395">
        <v>3</v>
      </c>
    </row>
    <row r="642" spans="1:5">
      <c r="A642" s="415">
        <v>633</v>
      </c>
      <c r="B642" s="416" t="s">
        <v>484</v>
      </c>
      <c r="C642" s="62" t="s">
        <v>763</v>
      </c>
      <c r="D642" s="417">
        <v>45502</v>
      </c>
      <c r="E642" s="395">
        <v>2</v>
      </c>
    </row>
    <row r="643" spans="1:5">
      <c r="A643" s="415">
        <v>634</v>
      </c>
      <c r="B643" s="416" t="s">
        <v>427</v>
      </c>
      <c r="C643" s="62" t="s">
        <v>764</v>
      </c>
      <c r="D643" s="417">
        <v>45502</v>
      </c>
      <c r="E643" s="395">
        <v>1</v>
      </c>
    </row>
    <row r="644" spans="1:5">
      <c r="A644" s="415">
        <v>635</v>
      </c>
      <c r="B644" s="416" t="s">
        <v>543</v>
      </c>
      <c r="C644" s="62" t="s">
        <v>774</v>
      </c>
      <c r="D644" s="417">
        <v>45502</v>
      </c>
      <c r="E644" s="395">
        <v>56</v>
      </c>
    </row>
    <row r="645" spans="1:5">
      <c r="A645" s="415">
        <v>636</v>
      </c>
      <c r="B645" s="416" t="s">
        <v>34</v>
      </c>
      <c r="C645" s="62" t="s">
        <v>775</v>
      </c>
      <c r="D645" s="417">
        <v>45502</v>
      </c>
      <c r="E645" s="395">
        <v>14</v>
      </c>
    </row>
    <row r="646" spans="1:5">
      <c r="A646" s="415">
        <v>637</v>
      </c>
      <c r="B646" s="416" t="s">
        <v>418</v>
      </c>
      <c r="C646" s="62" t="s">
        <v>765</v>
      </c>
      <c r="D646" s="417">
        <v>45502</v>
      </c>
      <c r="E646" s="395">
        <v>1</v>
      </c>
    </row>
    <row r="647" spans="1:5">
      <c r="A647" s="415">
        <v>638</v>
      </c>
      <c r="B647" s="416" t="s">
        <v>40</v>
      </c>
      <c r="C647" s="62" t="s">
        <v>776</v>
      </c>
      <c r="D647" s="417">
        <v>45502</v>
      </c>
      <c r="E647" s="395">
        <v>38</v>
      </c>
    </row>
    <row r="648" spans="1:5">
      <c r="A648" s="415">
        <v>639</v>
      </c>
      <c r="B648" s="416" t="s">
        <v>49</v>
      </c>
      <c r="C648" s="62" t="s">
        <v>777</v>
      </c>
      <c r="D648" s="417">
        <v>45502</v>
      </c>
      <c r="E648" s="395">
        <v>23</v>
      </c>
    </row>
    <row r="649" spans="1:5">
      <c r="A649" s="415">
        <v>640</v>
      </c>
      <c r="B649" s="416" t="s">
        <v>733</v>
      </c>
      <c r="C649" s="62" t="s">
        <v>734</v>
      </c>
      <c r="D649" s="417">
        <v>45502</v>
      </c>
      <c r="E649" s="395">
        <v>16</v>
      </c>
    </row>
    <row r="650" spans="1:5">
      <c r="A650" s="415">
        <v>641</v>
      </c>
      <c r="B650" s="416" t="s">
        <v>445</v>
      </c>
      <c r="C650" s="62" t="s">
        <v>773</v>
      </c>
      <c r="D650" s="417">
        <v>45503</v>
      </c>
      <c r="E650" s="395">
        <v>11</v>
      </c>
    </row>
    <row r="651" spans="1:5">
      <c r="A651" s="415">
        <v>642</v>
      </c>
      <c r="B651" s="416" t="s">
        <v>45</v>
      </c>
      <c r="C651" s="62" t="s">
        <v>778</v>
      </c>
      <c r="D651" s="417">
        <v>45503</v>
      </c>
      <c r="E651" s="395">
        <v>6</v>
      </c>
    </row>
    <row r="652" spans="1:5">
      <c r="A652" s="415">
        <v>643</v>
      </c>
      <c r="B652" s="416" t="s">
        <v>191</v>
      </c>
      <c r="C652" s="62" t="s">
        <v>779</v>
      </c>
      <c r="D652" s="417">
        <v>45503</v>
      </c>
      <c r="E652" s="395">
        <v>32</v>
      </c>
    </row>
    <row r="653" spans="1:5">
      <c r="A653" s="415">
        <v>644</v>
      </c>
      <c r="B653" s="416" t="s">
        <v>46</v>
      </c>
      <c r="C653" s="62" t="s">
        <v>780</v>
      </c>
      <c r="D653" s="417">
        <v>45503</v>
      </c>
      <c r="E653" s="395">
        <v>2</v>
      </c>
    </row>
    <row r="654" spans="1:5">
      <c r="A654" s="415">
        <v>645</v>
      </c>
      <c r="B654" s="416" t="s">
        <v>46</v>
      </c>
      <c r="C654" s="62" t="s">
        <v>781</v>
      </c>
      <c r="D654" s="417">
        <v>45504</v>
      </c>
      <c r="E654" s="395">
        <v>21</v>
      </c>
    </row>
    <row r="655" spans="1:5">
      <c r="A655" s="415">
        <v>646</v>
      </c>
      <c r="B655" s="416" t="s">
        <v>445</v>
      </c>
      <c r="C655" s="62" t="s">
        <v>773</v>
      </c>
      <c r="D655" s="417">
        <v>45504</v>
      </c>
      <c r="E655" s="395">
        <v>1</v>
      </c>
    </row>
    <row r="656" spans="1:5">
      <c r="A656" s="415">
        <v>647</v>
      </c>
      <c r="B656" s="416" t="s">
        <v>191</v>
      </c>
      <c r="C656" s="62" t="s">
        <v>779</v>
      </c>
      <c r="D656" s="417">
        <v>45504</v>
      </c>
      <c r="E656" s="395">
        <v>2</v>
      </c>
    </row>
    <row r="657" spans="1:5">
      <c r="A657" s="415">
        <v>648</v>
      </c>
      <c r="B657" s="416" t="s">
        <v>543</v>
      </c>
      <c r="C657" s="62" t="s">
        <v>774</v>
      </c>
      <c r="D657" s="417">
        <v>45504</v>
      </c>
      <c r="E657" s="395">
        <v>13</v>
      </c>
    </row>
    <row r="658" spans="1:5">
      <c r="A658" s="415">
        <v>649</v>
      </c>
      <c r="B658" s="416" t="s">
        <v>782</v>
      </c>
      <c r="C658" s="62" t="s">
        <v>783</v>
      </c>
      <c r="D658" s="417">
        <v>45505</v>
      </c>
      <c r="E658" s="395">
        <v>1</v>
      </c>
    </row>
    <row r="659" spans="1:5">
      <c r="A659" s="415">
        <v>650</v>
      </c>
      <c r="B659" s="416" t="s">
        <v>45</v>
      </c>
      <c r="C659" s="62" t="s">
        <v>778</v>
      </c>
      <c r="D659" s="417">
        <v>45505</v>
      </c>
      <c r="E659" s="395">
        <v>2</v>
      </c>
    </row>
    <row r="660" spans="1:5">
      <c r="A660" s="415">
        <v>651</v>
      </c>
      <c r="B660" s="416" t="s">
        <v>418</v>
      </c>
      <c r="C660" s="62" t="s">
        <v>765</v>
      </c>
      <c r="D660" s="417">
        <v>45505</v>
      </c>
      <c r="E660" s="395">
        <v>4</v>
      </c>
    </row>
    <row r="661" spans="1:5">
      <c r="A661" s="415">
        <v>652</v>
      </c>
      <c r="B661" s="416" t="s">
        <v>34</v>
      </c>
      <c r="C661" s="62" t="s">
        <v>775</v>
      </c>
      <c r="D661" s="417">
        <v>45505</v>
      </c>
      <c r="E661" s="395">
        <v>1</v>
      </c>
    </row>
    <row r="662" spans="1:5">
      <c r="A662" s="415">
        <v>653</v>
      </c>
      <c r="B662" s="416" t="s">
        <v>40</v>
      </c>
      <c r="C662" s="62" t="s">
        <v>785</v>
      </c>
      <c r="D662" s="417">
        <v>45505</v>
      </c>
      <c r="E662" s="395">
        <v>1</v>
      </c>
    </row>
    <row r="663" spans="1:5">
      <c r="A663" s="415">
        <v>654</v>
      </c>
      <c r="B663" s="416" t="s">
        <v>46</v>
      </c>
      <c r="C663" s="62" t="s">
        <v>781</v>
      </c>
      <c r="D663" s="417">
        <v>45505</v>
      </c>
      <c r="E663" s="395">
        <v>15</v>
      </c>
    </row>
    <row r="664" spans="1:5">
      <c r="A664" s="415">
        <v>655</v>
      </c>
      <c r="B664" s="416" t="s">
        <v>49</v>
      </c>
      <c r="C664" s="62" t="s">
        <v>786</v>
      </c>
      <c r="D664" s="417">
        <v>45505</v>
      </c>
      <c r="E664" s="395">
        <v>1</v>
      </c>
    </row>
    <row r="665" spans="1:5">
      <c r="A665" s="415">
        <v>656</v>
      </c>
      <c r="B665" s="416" t="s">
        <v>787</v>
      </c>
      <c r="C665" s="62" t="s">
        <v>788</v>
      </c>
      <c r="D665" s="417">
        <v>45505</v>
      </c>
      <c r="E665" s="395">
        <v>3</v>
      </c>
    </row>
    <row r="666" spans="1:5">
      <c r="A666" s="415">
        <v>657</v>
      </c>
      <c r="B666" s="416" t="s">
        <v>427</v>
      </c>
      <c r="C666" s="62" t="s">
        <v>764</v>
      </c>
      <c r="D666" s="417">
        <v>45505</v>
      </c>
      <c r="E666" s="395">
        <v>13</v>
      </c>
    </row>
    <row r="667" spans="1:5">
      <c r="A667" s="415">
        <v>658</v>
      </c>
      <c r="B667" s="416" t="s">
        <v>34</v>
      </c>
      <c r="C667" s="62" t="s">
        <v>775</v>
      </c>
      <c r="D667" s="417">
        <v>45506</v>
      </c>
      <c r="E667" s="395">
        <v>5</v>
      </c>
    </row>
    <row r="668" spans="1:5">
      <c r="A668" s="415">
        <v>659</v>
      </c>
      <c r="B668" s="416" t="s">
        <v>191</v>
      </c>
      <c r="C668" s="62" t="s">
        <v>771</v>
      </c>
      <c r="D668" s="417">
        <v>45506</v>
      </c>
      <c r="E668" s="395">
        <v>1</v>
      </c>
    </row>
    <row r="669" spans="1:5">
      <c r="A669" s="415">
        <v>660</v>
      </c>
      <c r="B669" s="416" t="s">
        <v>191</v>
      </c>
      <c r="C669" s="62" t="s">
        <v>779</v>
      </c>
      <c r="D669" s="417">
        <v>45506</v>
      </c>
      <c r="E669" s="395">
        <v>4</v>
      </c>
    </row>
    <row r="670" spans="1:5">
      <c r="A670" s="415">
        <v>661</v>
      </c>
      <c r="B670" s="416" t="s">
        <v>46</v>
      </c>
      <c r="C670" s="62" t="s">
        <v>780</v>
      </c>
      <c r="D670" s="417">
        <v>45506</v>
      </c>
      <c r="E670" s="395">
        <v>12</v>
      </c>
    </row>
    <row r="671" spans="1:5">
      <c r="A671" s="415">
        <v>662</v>
      </c>
      <c r="B671" s="416" t="s">
        <v>34</v>
      </c>
      <c r="C671" s="62" t="s">
        <v>775</v>
      </c>
      <c r="D671" s="417">
        <v>45508</v>
      </c>
      <c r="E671" s="395">
        <v>1</v>
      </c>
    </row>
    <row r="672" spans="1:5">
      <c r="A672" s="415">
        <v>663</v>
      </c>
      <c r="B672" s="416" t="s">
        <v>790</v>
      </c>
      <c r="C672" s="62" t="s">
        <v>791</v>
      </c>
      <c r="D672" s="417">
        <v>45509</v>
      </c>
      <c r="E672" s="395">
        <v>18</v>
      </c>
    </row>
    <row r="673" spans="1:5">
      <c r="A673" s="415">
        <v>664</v>
      </c>
      <c r="B673" s="416" t="s">
        <v>46</v>
      </c>
      <c r="C673" s="62" t="s">
        <v>780</v>
      </c>
      <c r="D673" s="417">
        <v>45509</v>
      </c>
      <c r="E673" s="395">
        <v>4</v>
      </c>
    </row>
    <row r="674" spans="1:5">
      <c r="A674" s="415">
        <v>665</v>
      </c>
      <c r="B674" s="416" t="s">
        <v>191</v>
      </c>
      <c r="C674" s="62" t="s">
        <v>771</v>
      </c>
      <c r="D674" s="417">
        <v>45509</v>
      </c>
      <c r="E674" s="395">
        <v>1</v>
      </c>
    </row>
    <row r="675" spans="1:5">
      <c r="A675" s="415">
        <v>666</v>
      </c>
      <c r="B675" s="416" t="s">
        <v>46</v>
      </c>
      <c r="C675" s="62" t="s">
        <v>781</v>
      </c>
      <c r="D675" s="417">
        <v>45509</v>
      </c>
      <c r="E675" s="395">
        <v>2</v>
      </c>
    </row>
    <row r="676" spans="1:5">
      <c r="A676" s="415">
        <v>667</v>
      </c>
      <c r="B676" s="416" t="s">
        <v>414</v>
      </c>
      <c r="C676" s="62" t="s">
        <v>762</v>
      </c>
      <c r="D676" s="417">
        <v>45509</v>
      </c>
      <c r="E676" s="395">
        <v>8</v>
      </c>
    </row>
    <row r="677" spans="1:5">
      <c r="A677" s="415">
        <v>668</v>
      </c>
      <c r="B677" s="416" t="s">
        <v>34</v>
      </c>
      <c r="C677" s="62" t="s">
        <v>775</v>
      </c>
      <c r="D677" s="417">
        <v>45509</v>
      </c>
      <c r="E677" s="395">
        <v>1</v>
      </c>
    </row>
    <row r="678" spans="1:5">
      <c r="A678" s="415">
        <v>669</v>
      </c>
      <c r="B678" s="416" t="s">
        <v>45</v>
      </c>
      <c r="C678" s="62" t="s">
        <v>778</v>
      </c>
      <c r="D678" s="417">
        <v>45509</v>
      </c>
      <c r="E678" s="395">
        <v>3</v>
      </c>
    </row>
    <row r="679" spans="1:5">
      <c r="A679" s="415">
        <v>670</v>
      </c>
      <c r="B679" s="416" t="s">
        <v>463</v>
      </c>
      <c r="C679" s="62" t="s">
        <v>753</v>
      </c>
      <c r="D679" s="417">
        <v>45509</v>
      </c>
      <c r="E679" s="395">
        <v>2</v>
      </c>
    </row>
    <row r="680" spans="1:5">
      <c r="A680" s="415">
        <v>671</v>
      </c>
      <c r="B680" s="416" t="s">
        <v>793</v>
      </c>
      <c r="C680" s="62" t="s">
        <v>794</v>
      </c>
      <c r="D680" s="417">
        <v>45509</v>
      </c>
      <c r="E680" s="395">
        <v>17</v>
      </c>
    </row>
    <row r="681" spans="1:5">
      <c r="A681" s="415">
        <v>672</v>
      </c>
      <c r="B681" s="416" t="s">
        <v>45</v>
      </c>
      <c r="C681" s="62" t="s">
        <v>796</v>
      </c>
      <c r="D681" s="417">
        <v>45510</v>
      </c>
      <c r="E681" s="395">
        <v>35</v>
      </c>
    </row>
    <row r="682" spans="1:5">
      <c r="A682" s="415">
        <v>673</v>
      </c>
      <c r="B682" s="416" t="s">
        <v>177</v>
      </c>
      <c r="C682" s="62" t="s">
        <v>797</v>
      </c>
      <c r="D682" s="417">
        <v>45510</v>
      </c>
      <c r="E682" s="395">
        <v>15</v>
      </c>
    </row>
    <row r="683" spans="1:5">
      <c r="A683" s="415">
        <v>674</v>
      </c>
      <c r="B683" s="416" t="s">
        <v>191</v>
      </c>
      <c r="C683" s="62" t="s">
        <v>779</v>
      </c>
      <c r="D683" s="417">
        <v>45510</v>
      </c>
      <c r="E683" s="395">
        <v>7</v>
      </c>
    </row>
    <row r="684" spans="1:5">
      <c r="A684" s="415">
        <v>675</v>
      </c>
      <c r="B684" s="416" t="s">
        <v>46</v>
      </c>
      <c r="C684" s="62" t="s">
        <v>780</v>
      </c>
      <c r="D684" s="417">
        <v>45510</v>
      </c>
      <c r="E684" s="395">
        <v>2</v>
      </c>
    </row>
    <row r="685" spans="1:5">
      <c r="A685" s="415">
        <v>676</v>
      </c>
      <c r="B685" s="416" t="s">
        <v>34</v>
      </c>
      <c r="C685" s="62" t="s">
        <v>775</v>
      </c>
      <c r="D685" s="417">
        <v>45510</v>
      </c>
      <c r="E685" s="395">
        <v>3</v>
      </c>
    </row>
    <row r="686" spans="1:5">
      <c r="A686" s="415">
        <v>677</v>
      </c>
      <c r="B686" s="416" t="s">
        <v>790</v>
      </c>
      <c r="C686" s="62" t="s">
        <v>791</v>
      </c>
      <c r="D686" s="417">
        <v>45510</v>
      </c>
      <c r="E686" s="395">
        <v>4</v>
      </c>
    </row>
    <row r="687" spans="1:5">
      <c r="A687" s="415">
        <v>678</v>
      </c>
      <c r="B687" s="416" t="s">
        <v>45</v>
      </c>
      <c r="C687" s="62" t="s">
        <v>778</v>
      </c>
      <c r="D687" s="417">
        <v>45510</v>
      </c>
      <c r="E687" s="395">
        <v>1</v>
      </c>
    </row>
    <row r="688" spans="1:5">
      <c r="A688" s="415">
        <v>679</v>
      </c>
      <c r="B688" s="416" t="s">
        <v>793</v>
      </c>
      <c r="C688" s="62" t="s">
        <v>794</v>
      </c>
      <c r="D688" s="417">
        <v>45510</v>
      </c>
      <c r="E688" s="395">
        <v>3</v>
      </c>
    </row>
    <row r="689" spans="1:5">
      <c r="A689" s="415">
        <v>680</v>
      </c>
      <c r="B689" s="416" t="s">
        <v>448</v>
      </c>
      <c r="C689" s="62" t="s">
        <v>798</v>
      </c>
      <c r="D689" s="417">
        <v>45511</v>
      </c>
      <c r="E689" s="395">
        <v>30</v>
      </c>
    </row>
    <row r="690" spans="1:5">
      <c r="A690" s="415">
        <v>681</v>
      </c>
      <c r="B690" s="416" t="s">
        <v>191</v>
      </c>
      <c r="C690" s="62" t="s">
        <v>799</v>
      </c>
      <c r="D690" s="417">
        <v>45511</v>
      </c>
      <c r="E690" s="395">
        <v>39</v>
      </c>
    </row>
    <row r="691" spans="1:5">
      <c r="A691" s="415">
        <v>682</v>
      </c>
      <c r="B691" s="416" t="s">
        <v>177</v>
      </c>
      <c r="C691" s="62" t="s">
        <v>797</v>
      </c>
      <c r="D691" s="417">
        <v>45511</v>
      </c>
      <c r="E691" s="395">
        <v>2</v>
      </c>
    </row>
    <row r="692" spans="1:5">
      <c r="A692" s="415">
        <v>683</v>
      </c>
      <c r="B692" s="416" t="s">
        <v>787</v>
      </c>
      <c r="C692" s="62" t="s">
        <v>788</v>
      </c>
      <c r="D692" s="417">
        <v>45511</v>
      </c>
      <c r="E692" s="395">
        <v>2</v>
      </c>
    </row>
    <row r="693" spans="1:5">
      <c r="A693" s="415">
        <v>684</v>
      </c>
      <c r="B693" s="416" t="s">
        <v>50</v>
      </c>
      <c r="C693" s="62" t="s">
        <v>800</v>
      </c>
      <c r="D693" s="417">
        <v>45511</v>
      </c>
      <c r="E693" s="395">
        <v>44</v>
      </c>
    </row>
    <row r="694" spans="1:5">
      <c r="A694" s="415">
        <v>685</v>
      </c>
      <c r="B694" s="416" t="s">
        <v>50</v>
      </c>
      <c r="C694" s="62" t="s">
        <v>769</v>
      </c>
      <c r="D694" s="417">
        <v>45511</v>
      </c>
      <c r="E694" s="395">
        <v>1</v>
      </c>
    </row>
    <row r="695" spans="1:5">
      <c r="A695" s="415">
        <v>686</v>
      </c>
      <c r="B695" s="416" t="s">
        <v>787</v>
      </c>
      <c r="C695" s="62" t="s">
        <v>788</v>
      </c>
      <c r="D695" s="417">
        <v>45512</v>
      </c>
      <c r="E695" s="395">
        <v>5</v>
      </c>
    </row>
    <row r="696" spans="1:5">
      <c r="A696" s="415">
        <v>687</v>
      </c>
      <c r="B696" s="416" t="s">
        <v>42</v>
      </c>
      <c r="C696" s="62" t="s">
        <v>801</v>
      </c>
      <c r="D696" s="417">
        <v>45513</v>
      </c>
      <c r="E696" s="395">
        <v>1</v>
      </c>
    </row>
    <row r="697" spans="1:5">
      <c r="A697" s="415">
        <v>688</v>
      </c>
      <c r="B697" s="416" t="s">
        <v>40</v>
      </c>
      <c r="C697" s="62" t="s">
        <v>802</v>
      </c>
      <c r="D697" s="417">
        <v>45513</v>
      </c>
      <c r="E697" s="395">
        <v>6</v>
      </c>
    </row>
    <row r="698" spans="1:5">
      <c r="A698" s="415">
        <v>689</v>
      </c>
      <c r="B698" s="416" t="s">
        <v>557</v>
      </c>
      <c r="C698" s="62" t="s">
        <v>759</v>
      </c>
      <c r="D698" s="417">
        <v>45513</v>
      </c>
      <c r="E698" s="395">
        <v>3</v>
      </c>
    </row>
    <row r="699" spans="1:5">
      <c r="A699" s="415">
        <v>690</v>
      </c>
      <c r="B699" s="416" t="s">
        <v>463</v>
      </c>
      <c r="C699" s="62" t="s">
        <v>803</v>
      </c>
      <c r="D699" s="417">
        <v>45513</v>
      </c>
      <c r="E699" s="395">
        <v>38</v>
      </c>
    </row>
    <row r="700" spans="1:5">
      <c r="A700" s="415">
        <v>691</v>
      </c>
      <c r="B700" s="416" t="s">
        <v>191</v>
      </c>
      <c r="C700" s="62" t="s">
        <v>799</v>
      </c>
      <c r="D700" s="417">
        <v>45513</v>
      </c>
      <c r="E700" s="395">
        <v>2</v>
      </c>
    </row>
    <row r="701" spans="1:5">
      <c r="A701" s="415">
        <v>692</v>
      </c>
      <c r="B701" s="416" t="s">
        <v>787</v>
      </c>
      <c r="C701" s="62" t="s">
        <v>788</v>
      </c>
      <c r="D701" s="417">
        <v>45513</v>
      </c>
      <c r="E701" s="395">
        <v>1</v>
      </c>
    </row>
    <row r="702" spans="1:5">
      <c r="A702" s="415">
        <v>693</v>
      </c>
      <c r="B702" s="416" t="s">
        <v>50</v>
      </c>
      <c r="C702" s="62" t="s">
        <v>800</v>
      </c>
      <c r="D702" s="417">
        <v>45515</v>
      </c>
      <c r="E702" s="395">
        <v>2</v>
      </c>
    </row>
    <row r="703" spans="1:5">
      <c r="A703" s="415">
        <v>694</v>
      </c>
      <c r="B703" s="416" t="s">
        <v>557</v>
      </c>
      <c r="C703" s="62" t="s">
        <v>759</v>
      </c>
      <c r="D703" s="417">
        <v>45516</v>
      </c>
      <c r="E703" s="395">
        <v>2</v>
      </c>
    </row>
    <row r="704" spans="1:5">
      <c r="A704" s="415">
        <v>695</v>
      </c>
      <c r="B704" s="416" t="s">
        <v>40</v>
      </c>
      <c r="C704" s="62" t="s">
        <v>802</v>
      </c>
      <c r="D704" s="417">
        <v>45516</v>
      </c>
      <c r="E704" s="395">
        <v>35</v>
      </c>
    </row>
    <row r="705" spans="1:5">
      <c r="A705" s="415">
        <v>696</v>
      </c>
      <c r="B705" s="416" t="s">
        <v>410</v>
      </c>
      <c r="C705" s="62" t="s">
        <v>804</v>
      </c>
      <c r="D705" s="417">
        <v>45516</v>
      </c>
      <c r="E705" s="395">
        <v>6</v>
      </c>
    </row>
    <row r="706" spans="1:5">
      <c r="A706" s="415">
        <v>697</v>
      </c>
      <c r="B706" s="416" t="s">
        <v>50</v>
      </c>
      <c r="C706" s="62" t="s">
        <v>800</v>
      </c>
      <c r="D706" s="417">
        <v>45516</v>
      </c>
      <c r="E706" s="395">
        <v>1</v>
      </c>
    </row>
    <row r="707" spans="1:5">
      <c r="A707" s="415">
        <v>698</v>
      </c>
      <c r="B707" s="416" t="s">
        <v>410</v>
      </c>
      <c r="C707" s="62" t="s">
        <v>805</v>
      </c>
      <c r="D707" s="417">
        <v>45516</v>
      </c>
      <c r="E707" s="395">
        <v>11</v>
      </c>
    </row>
    <row r="708" spans="1:5">
      <c r="A708" s="415">
        <v>699</v>
      </c>
      <c r="B708" s="416" t="s">
        <v>38</v>
      </c>
      <c r="C708" s="62" t="s">
        <v>806</v>
      </c>
      <c r="D708" s="417">
        <v>45516</v>
      </c>
      <c r="E708" s="395">
        <v>24</v>
      </c>
    </row>
    <row r="709" spans="1:5">
      <c r="A709" s="415">
        <v>700</v>
      </c>
      <c r="B709" s="416" t="s">
        <v>463</v>
      </c>
      <c r="C709" s="62" t="s">
        <v>803</v>
      </c>
      <c r="D709" s="417">
        <v>45516</v>
      </c>
      <c r="E709" s="395">
        <v>1</v>
      </c>
    </row>
    <row r="710" spans="1:5">
      <c r="A710" s="415">
        <v>701</v>
      </c>
      <c r="B710" s="416" t="s">
        <v>40</v>
      </c>
      <c r="C710" s="62" t="s">
        <v>802</v>
      </c>
      <c r="D710" s="417">
        <v>45517</v>
      </c>
      <c r="E710" s="395">
        <v>3</v>
      </c>
    </row>
    <row r="711" spans="1:5">
      <c r="A711" s="415">
        <v>702</v>
      </c>
      <c r="B711" s="416" t="s">
        <v>448</v>
      </c>
      <c r="C711" s="62" t="s">
        <v>798</v>
      </c>
      <c r="D711" s="417">
        <v>45517</v>
      </c>
      <c r="E711" s="395">
        <v>1</v>
      </c>
    </row>
    <row r="712" spans="1:5">
      <c r="A712" s="415">
        <v>703</v>
      </c>
      <c r="B712" s="416" t="s">
        <v>410</v>
      </c>
      <c r="C712" s="62" t="s">
        <v>805</v>
      </c>
      <c r="D712" s="417">
        <v>45517</v>
      </c>
      <c r="E712" s="395">
        <v>7</v>
      </c>
    </row>
    <row r="713" spans="1:5">
      <c r="A713" s="415">
        <v>704</v>
      </c>
      <c r="B713" s="416" t="s">
        <v>88</v>
      </c>
      <c r="C713" s="62" t="s">
        <v>807</v>
      </c>
      <c r="D713" s="417">
        <v>45517</v>
      </c>
      <c r="E713" s="395">
        <v>20</v>
      </c>
    </row>
    <row r="714" spans="1:5">
      <c r="A714" s="415">
        <v>705</v>
      </c>
      <c r="B714" s="416" t="s">
        <v>463</v>
      </c>
      <c r="C714" s="62" t="s">
        <v>803</v>
      </c>
      <c r="D714" s="417">
        <v>45517</v>
      </c>
      <c r="E714" s="395">
        <v>1</v>
      </c>
    </row>
    <row r="715" spans="1:5">
      <c r="A715" s="415">
        <v>706</v>
      </c>
      <c r="B715" s="416" t="s">
        <v>410</v>
      </c>
      <c r="C715" s="62" t="s">
        <v>804</v>
      </c>
      <c r="D715" s="417">
        <v>45517</v>
      </c>
      <c r="E715" s="395">
        <v>1</v>
      </c>
    </row>
    <row r="716" spans="1:5">
      <c r="A716" s="415">
        <v>707</v>
      </c>
      <c r="B716" s="416" t="s">
        <v>38</v>
      </c>
      <c r="C716" s="62" t="s">
        <v>806</v>
      </c>
      <c r="D716" s="417">
        <v>45517</v>
      </c>
      <c r="E716" s="395">
        <v>3</v>
      </c>
    </row>
    <row r="717" spans="1:5">
      <c r="A717" s="415">
        <v>708</v>
      </c>
      <c r="B717" s="416" t="s">
        <v>40</v>
      </c>
      <c r="C717" s="62" t="s">
        <v>808</v>
      </c>
      <c r="D717" s="417">
        <v>45518</v>
      </c>
      <c r="E717" s="395">
        <v>33</v>
      </c>
    </row>
    <row r="718" spans="1:5">
      <c r="A718" s="415">
        <v>709</v>
      </c>
      <c r="B718" s="416" t="s">
        <v>50</v>
      </c>
      <c r="C718" s="62" t="s">
        <v>809</v>
      </c>
      <c r="D718" s="417">
        <v>45518</v>
      </c>
      <c r="E718" s="395">
        <v>23</v>
      </c>
    </row>
    <row r="719" spans="1:5">
      <c r="A719" s="415">
        <v>710</v>
      </c>
      <c r="B719" s="416" t="s">
        <v>42</v>
      </c>
      <c r="C719" s="62" t="s">
        <v>801</v>
      </c>
      <c r="D719" s="417">
        <v>45518</v>
      </c>
      <c r="E719" s="395">
        <v>21</v>
      </c>
    </row>
    <row r="720" spans="1:5">
      <c r="A720" s="415">
        <v>711</v>
      </c>
      <c r="B720" s="416" t="s">
        <v>410</v>
      </c>
      <c r="C720" s="62" t="s">
        <v>805</v>
      </c>
      <c r="D720" s="417">
        <v>45518</v>
      </c>
      <c r="E720" s="395">
        <v>2</v>
      </c>
    </row>
    <row r="721" spans="1:5">
      <c r="A721" s="415">
        <v>712</v>
      </c>
      <c r="B721" s="416" t="s">
        <v>38</v>
      </c>
      <c r="C721" s="62" t="s">
        <v>806</v>
      </c>
      <c r="D721" s="417">
        <v>45518</v>
      </c>
      <c r="E721" s="395">
        <v>7</v>
      </c>
    </row>
    <row r="722" spans="1:5">
      <c r="A722" s="415">
        <v>713</v>
      </c>
      <c r="B722" s="416" t="s">
        <v>40</v>
      </c>
      <c r="C722" s="62" t="s">
        <v>808</v>
      </c>
      <c r="D722" s="417">
        <v>45519</v>
      </c>
      <c r="E722" s="395">
        <v>1</v>
      </c>
    </row>
    <row r="723" spans="1:5">
      <c r="A723" s="415">
        <v>714</v>
      </c>
      <c r="B723" s="416" t="s">
        <v>42</v>
      </c>
      <c r="C723" s="62" t="s">
        <v>801</v>
      </c>
      <c r="D723" s="417">
        <v>45519</v>
      </c>
      <c r="E723" s="395">
        <v>13</v>
      </c>
    </row>
    <row r="724" spans="1:5">
      <c r="A724" s="415">
        <v>715</v>
      </c>
      <c r="B724" s="416" t="s">
        <v>38</v>
      </c>
      <c r="C724" s="62" t="s">
        <v>806</v>
      </c>
      <c r="D724" s="417">
        <v>45519</v>
      </c>
      <c r="E724" s="395">
        <v>1</v>
      </c>
    </row>
    <row r="725" spans="1:5">
      <c r="A725" s="415">
        <v>716</v>
      </c>
      <c r="B725" s="416" t="s">
        <v>463</v>
      </c>
      <c r="C725" s="62" t="s">
        <v>803</v>
      </c>
      <c r="D725" s="417">
        <v>45519</v>
      </c>
      <c r="E725" s="395">
        <v>1</v>
      </c>
    </row>
    <row r="726" spans="1:5">
      <c r="A726" s="415">
        <v>717</v>
      </c>
      <c r="B726" s="416" t="s">
        <v>33</v>
      </c>
      <c r="C726" s="62" t="s">
        <v>810</v>
      </c>
      <c r="D726" s="417">
        <v>45519</v>
      </c>
      <c r="E726" s="395">
        <v>37</v>
      </c>
    </row>
    <row r="727" spans="1:5">
      <c r="A727" s="415">
        <v>718</v>
      </c>
      <c r="B727" s="416" t="s">
        <v>528</v>
      </c>
      <c r="C727" s="62" t="s">
        <v>811</v>
      </c>
      <c r="D727" s="417">
        <v>45523</v>
      </c>
      <c r="E727" s="395">
        <v>18</v>
      </c>
    </row>
    <row r="728" spans="1:5">
      <c r="A728" s="415">
        <v>719</v>
      </c>
      <c r="B728" s="416" t="s">
        <v>445</v>
      </c>
      <c r="C728" s="62" t="s">
        <v>812</v>
      </c>
      <c r="D728" s="417">
        <v>45524</v>
      </c>
      <c r="E728" s="395">
        <v>19</v>
      </c>
    </row>
    <row r="729" spans="1:5">
      <c r="A729" s="415">
        <v>720</v>
      </c>
      <c r="B729" s="416" t="s">
        <v>33</v>
      </c>
      <c r="C729" s="62" t="s">
        <v>810</v>
      </c>
      <c r="D729" s="417">
        <v>45524</v>
      </c>
      <c r="E729" s="395">
        <v>6</v>
      </c>
    </row>
    <row r="730" spans="1:5">
      <c r="A730" s="415">
        <v>721</v>
      </c>
      <c r="B730" s="416" t="s">
        <v>410</v>
      </c>
      <c r="C730" s="62" t="s">
        <v>805</v>
      </c>
      <c r="D730" s="417">
        <v>45525</v>
      </c>
      <c r="E730" s="395">
        <v>2</v>
      </c>
    </row>
    <row r="731" spans="1:5">
      <c r="A731" s="415">
        <v>722</v>
      </c>
      <c r="B731" s="416" t="s">
        <v>418</v>
      </c>
      <c r="C731" s="62" t="s">
        <v>813</v>
      </c>
      <c r="D731" s="417">
        <v>45525</v>
      </c>
      <c r="E731" s="395">
        <v>18</v>
      </c>
    </row>
    <row r="732" spans="1:5">
      <c r="A732" s="415">
        <v>723</v>
      </c>
      <c r="B732" s="416" t="s">
        <v>50</v>
      </c>
      <c r="C732" s="62" t="s">
        <v>809</v>
      </c>
      <c r="D732" s="417">
        <v>45525</v>
      </c>
      <c r="E732" s="395">
        <v>1</v>
      </c>
    </row>
    <row r="733" spans="1:5">
      <c r="A733" s="415">
        <v>724</v>
      </c>
      <c r="B733" s="416" t="s">
        <v>410</v>
      </c>
      <c r="C733" s="62" t="s">
        <v>804</v>
      </c>
      <c r="D733" s="417">
        <v>45525</v>
      </c>
      <c r="E733" s="395">
        <v>19</v>
      </c>
    </row>
    <row r="734" spans="1:5">
      <c r="A734" s="415">
        <v>725</v>
      </c>
      <c r="B734" s="416" t="s">
        <v>445</v>
      </c>
      <c r="C734" s="62" t="s">
        <v>812</v>
      </c>
      <c r="D734" s="417">
        <v>45525</v>
      </c>
      <c r="E734" s="395">
        <v>24</v>
      </c>
    </row>
    <row r="735" spans="1:5">
      <c r="A735" s="415">
        <v>726</v>
      </c>
      <c r="B735" s="416" t="s">
        <v>463</v>
      </c>
      <c r="C735" s="62" t="s">
        <v>803</v>
      </c>
      <c r="D735" s="417">
        <v>45525</v>
      </c>
      <c r="E735" s="395">
        <v>3</v>
      </c>
    </row>
    <row r="736" spans="1:5">
      <c r="A736" s="415">
        <v>727</v>
      </c>
      <c r="B736" s="416" t="s">
        <v>445</v>
      </c>
      <c r="C736" s="62" t="s">
        <v>812</v>
      </c>
      <c r="D736" s="417">
        <v>45526</v>
      </c>
      <c r="E736" s="395">
        <v>9</v>
      </c>
    </row>
    <row r="737" spans="1:5">
      <c r="A737" s="415">
        <v>728</v>
      </c>
      <c r="B737" s="416" t="s">
        <v>410</v>
      </c>
      <c r="C737" s="62" t="s">
        <v>804</v>
      </c>
      <c r="D737" s="417">
        <v>45526</v>
      </c>
      <c r="E737" s="395">
        <v>6</v>
      </c>
    </row>
    <row r="738" spans="1:5">
      <c r="A738" s="415">
        <v>729</v>
      </c>
      <c r="B738" s="416" t="s">
        <v>787</v>
      </c>
      <c r="C738" s="62" t="s">
        <v>788</v>
      </c>
      <c r="D738" s="417">
        <v>45526</v>
      </c>
      <c r="E738" s="395">
        <v>76</v>
      </c>
    </row>
    <row r="739" spans="1:5">
      <c r="A739" s="415">
        <v>730</v>
      </c>
      <c r="B739" s="416" t="s">
        <v>782</v>
      </c>
      <c r="C739" s="62" t="s">
        <v>783</v>
      </c>
      <c r="D739" s="417">
        <v>45526</v>
      </c>
      <c r="E739" s="395">
        <v>1</v>
      </c>
    </row>
    <row r="740" spans="1:5">
      <c r="A740" s="415">
        <v>731</v>
      </c>
      <c r="B740" s="416" t="s">
        <v>38</v>
      </c>
      <c r="C740" s="62" t="s">
        <v>732</v>
      </c>
      <c r="D740" s="417">
        <v>45526</v>
      </c>
      <c r="E740" s="395">
        <v>9</v>
      </c>
    </row>
    <row r="741" spans="1:5">
      <c r="A741" s="415">
        <v>732</v>
      </c>
      <c r="B741" s="416" t="s">
        <v>49</v>
      </c>
      <c r="C741" s="62" t="s">
        <v>814</v>
      </c>
      <c r="D741" s="417">
        <v>45526</v>
      </c>
      <c r="E741" s="395">
        <v>1</v>
      </c>
    </row>
    <row r="742" spans="1:5">
      <c r="A742" s="415">
        <v>733</v>
      </c>
      <c r="B742" s="416" t="s">
        <v>38</v>
      </c>
      <c r="C742" s="62" t="s">
        <v>732</v>
      </c>
      <c r="D742" s="417">
        <v>45527</v>
      </c>
      <c r="E742" s="395">
        <v>25</v>
      </c>
    </row>
    <row r="743" spans="1:5">
      <c r="A743" s="415">
        <v>734</v>
      </c>
      <c r="B743" s="416" t="s">
        <v>445</v>
      </c>
      <c r="C743" s="62" t="s">
        <v>812</v>
      </c>
      <c r="D743" s="417">
        <v>45527</v>
      </c>
      <c r="E743" s="395">
        <v>2</v>
      </c>
    </row>
    <row r="744" spans="1:5">
      <c r="A744" s="415">
        <v>735</v>
      </c>
      <c r="B744" s="416" t="s">
        <v>418</v>
      </c>
      <c r="C744" s="62" t="s">
        <v>813</v>
      </c>
      <c r="D744" s="417">
        <v>45527</v>
      </c>
      <c r="E744" s="395">
        <v>1</v>
      </c>
    </row>
    <row r="745" spans="1:5">
      <c r="A745" s="415">
        <v>736</v>
      </c>
      <c r="B745" s="416" t="s">
        <v>787</v>
      </c>
      <c r="C745" s="62" t="s">
        <v>788</v>
      </c>
      <c r="D745" s="417">
        <v>45527</v>
      </c>
      <c r="E745" s="395">
        <v>13</v>
      </c>
    </row>
    <row r="746" spans="1:5">
      <c r="A746" s="415">
        <v>737</v>
      </c>
      <c r="B746" s="416" t="s">
        <v>448</v>
      </c>
      <c r="C746" s="62" t="s">
        <v>798</v>
      </c>
      <c r="D746" s="417">
        <v>45527</v>
      </c>
      <c r="E746" s="395">
        <v>1</v>
      </c>
    </row>
    <row r="747" spans="1:5">
      <c r="A747" s="415">
        <v>738</v>
      </c>
      <c r="B747" s="416" t="s">
        <v>37</v>
      </c>
      <c r="C747" s="62" t="s">
        <v>815</v>
      </c>
      <c r="D747" s="417">
        <v>45527</v>
      </c>
      <c r="E747" s="395">
        <v>15</v>
      </c>
    </row>
    <row r="748" spans="1:5">
      <c r="A748" s="415">
        <v>739</v>
      </c>
      <c r="B748" s="416" t="s">
        <v>49</v>
      </c>
      <c r="C748" s="62" t="s">
        <v>814</v>
      </c>
      <c r="D748" s="417">
        <v>45527</v>
      </c>
      <c r="E748" s="395">
        <v>39</v>
      </c>
    </row>
    <row r="749" spans="1:5">
      <c r="A749" s="415">
        <v>740</v>
      </c>
      <c r="B749" s="416" t="s">
        <v>445</v>
      </c>
      <c r="C749" s="62" t="s">
        <v>812</v>
      </c>
      <c r="D749" s="417">
        <v>45528</v>
      </c>
      <c r="E749" s="395">
        <v>22</v>
      </c>
    </row>
    <row r="750" spans="1:5">
      <c r="A750" s="415">
        <v>741</v>
      </c>
      <c r="B750" s="416" t="s">
        <v>38</v>
      </c>
      <c r="C750" s="62" t="s">
        <v>732</v>
      </c>
      <c r="D750" s="417">
        <v>45528</v>
      </c>
      <c r="E750" s="395">
        <v>2</v>
      </c>
    </row>
    <row r="751" spans="1:5">
      <c r="A751" s="415">
        <v>742</v>
      </c>
      <c r="B751" s="416" t="s">
        <v>448</v>
      </c>
      <c r="C751" s="62" t="s">
        <v>798</v>
      </c>
      <c r="D751" s="417">
        <v>45530</v>
      </c>
      <c r="E751" s="395">
        <v>4</v>
      </c>
    </row>
    <row r="752" spans="1:5">
      <c r="A752" s="415">
        <v>743</v>
      </c>
      <c r="B752" s="416" t="s">
        <v>410</v>
      </c>
      <c r="C752" s="62" t="s">
        <v>805</v>
      </c>
      <c r="D752" s="417">
        <v>45530</v>
      </c>
      <c r="E752" s="395">
        <v>3</v>
      </c>
    </row>
    <row r="753" spans="1:5">
      <c r="A753" s="415">
        <v>744</v>
      </c>
      <c r="B753" s="416" t="s">
        <v>418</v>
      </c>
      <c r="C753" s="62" t="s">
        <v>813</v>
      </c>
      <c r="D753" s="417">
        <v>45530</v>
      </c>
      <c r="E753" s="395">
        <v>8</v>
      </c>
    </row>
    <row r="754" spans="1:5">
      <c r="A754" s="415">
        <v>745</v>
      </c>
      <c r="B754" s="416" t="s">
        <v>427</v>
      </c>
      <c r="C754" s="62" t="s">
        <v>816</v>
      </c>
      <c r="D754" s="417">
        <v>45530</v>
      </c>
      <c r="E754" s="395">
        <v>5</v>
      </c>
    </row>
    <row r="755" spans="1:5">
      <c r="A755" s="415">
        <v>746</v>
      </c>
      <c r="B755" s="416" t="s">
        <v>427</v>
      </c>
      <c r="C755" s="62" t="s">
        <v>817</v>
      </c>
      <c r="D755" s="417">
        <v>45530</v>
      </c>
      <c r="E755" s="395">
        <v>4</v>
      </c>
    </row>
    <row r="756" spans="1:5">
      <c r="A756" s="415">
        <v>747</v>
      </c>
      <c r="B756" s="416" t="s">
        <v>787</v>
      </c>
      <c r="C756" s="62" t="s">
        <v>788</v>
      </c>
      <c r="D756" s="417">
        <v>45530</v>
      </c>
      <c r="E756" s="395">
        <v>13</v>
      </c>
    </row>
    <row r="757" spans="1:5">
      <c r="A757" s="415">
        <v>748</v>
      </c>
      <c r="B757" s="416" t="s">
        <v>41</v>
      </c>
      <c r="C757" s="62" t="s">
        <v>818</v>
      </c>
      <c r="D757" s="417">
        <v>45530</v>
      </c>
      <c r="E757" s="395">
        <v>16</v>
      </c>
    </row>
    <row r="758" spans="1:5">
      <c r="A758" s="415">
        <v>749</v>
      </c>
      <c r="B758" s="416" t="s">
        <v>42</v>
      </c>
      <c r="C758" s="62" t="s">
        <v>801</v>
      </c>
      <c r="D758" s="417">
        <v>45530</v>
      </c>
      <c r="E758" s="395">
        <v>1</v>
      </c>
    </row>
    <row r="759" spans="1:5">
      <c r="A759" s="415">
        <v>750</v>
      </c>
      <c r="B759" s="416" t="s">
        <v>191</v>
      </c>
      <c r="C759" s="62" t="s">
        <v>779</v>
      </c>
      <c r="D759" s="417">
        <v>45530</v>
      </c>
      <c r="E759" s="395">
        <v>4</v>
      </c>
    </row>
    <row r="760" spans="1:5">
      <c r="A760" s="415">
        <v>751</v>
      </c>
      <c r="B760" s="416" t="s">
        <v>50</v>
      </c>
      <c r="C760" s="62" t="s">
        <v>809</v>
      </c>
      <c r="D760" s="417">
        <v>45531</v>
      </c>
      <c r="E760" s="395">
        <v>1</v>
      </c>
    </row>
    <row r="761" spans="1:5">
      <c r="A761" s="415">
        <v>752</v>
      </c>
      <c r="B761" s="416" t="s">
        <v>427</v>
      </c>
      <c r="C761" s="62" t="s">
        <v>816</v>
      </c>
      <c r="D761" s="417">
        <v>45531</v>
      </c>
      <c r="E761" s="395">
        <v>24</v>
      </c>
    </row>
    <row r="762" spans="1:5">
      <c r="A762" s="415">
        <v>753</v>
      </c>
      <c r="B762" s="416" t="s">
        <v>427</v>
      </c>
      <c r="C762" s="62" t="s">
        <v>817</v>
      </c>
      <c r="D762" s="417">
        <v>45531</v>
      </c>
      <c r="E762" s="395">
        <v>1</v>
      </c>
    </row>
    <row r="763" spans="1:5">
      <c r="A763" s="415">
        <v>754</v>
      </c>
      <c r="B763" s="416" t="s">
        <v>42</v>
      </c>
      <c r="C763" s="62" t="s">
        <v>801</v>
      </c>
      <c r="D763" s="417">
        <v>45531</v>
      </c>
      <c r="E763" s="395">
        <v>1</v>
      </c>
    </row>
    <row r="764" spans="1:5">
      <c r="A764" s="415">
        <v>755</v>
      </c>
      <c r="B764" s="416" t="s">
        <v>787</v>
      </c>
      <c r="C764" s="62" t="s">
        <v>788</v>
      </c>
      <c r="D764" s="417">
        <v>45531</v>
      </c>
      <c r="E764" s="395">
        <v>1</v>
      </c>
    </row>
    <row r="765" spans="1:5">
      <c r="A765" s="415">
        <v>756</v>
      </c>
      <c r="B765" s="416" t="s">
        <v>41</v>
      </c>
      <c r="C765" s="62" t="s">
        <v>818</v>
      </c>
      <c r="D765" s="417">
        <v>45531</v>
      </c>
      <c r="E765" s="395">
        <v>1</v>
      </c>
    </row>
    <row r="766" spans="1:5">
      <c r="A766" s="415">
        <v>757</v>
      </c>
      <c r="B766" s="416" t="s">
        <v>463</v>
      </c>
      <c r="C766" s="62" t="s">
        <v>803</v>
      </c>
      <c r="D766" s="417">
        <v>45531</v>
      </c>
      <c r="E766" s="395">
        <v>1</v>
      </c>
    </row>
    <row r="767" spans="1:5">
      <c r="A767" s="415">
        <v>758</v>
      </c>
      <c r="B767" s="416" t="s">
        <v>40</v>
      </c>
      <c r="C767" s="62" t="s">
        <v>819</v>
      </c>
      <c r="D767" s="417">
        <v>45532</v>
      </c>
      <c r="E767" s="395">
        <v>5</v>
      </c>
    </row>
    <row r="768" spans="1:5">
      <c r="A768" s="415">
        <v>759</v>
      </c>
      <c r="B768" s="416" t="s">
        <v>427</v>
      </c>
      <c r="C768" s="62" t="s">
        <v>816</v>
      </c>
      <c r="D768" s="417">
        <v>45532</v>
      </c>
      <c r="E768" s="395">
        <v>2</v>
      </c>
    </row>
    <row r="769" spans="1:5">
      <c r="A769" s="415">
        <v>760</v>
      </c>
      <c r="B769" s="416" t="s">
        <v>36</v>
      </c>
      <c r="C769" s="62" t="s">
        <v>820</v>
      </c>
      <c r="D769" s="417">
        <v>45532</v>
      </c>
      <c r="E769" s="395">
        <v>1</v>
      </c>
    </row>
    <row r="770" spans="1:5">
      <c r="A770" s="415">
        <v>761</v>
      </c>
      <c r="B770" s="416" t="s">
        <v>46</v>
      </c>
      <c r="C770" s="62" t="s">
        <v>821</v>
      </c>
      <c r="D770" s="417">
        <v>45532</v>
      </c>
      <c r="E770" s="395">
        <v>35</v>
      </c>
    </row>
    <row r="771" spans="1:5">
      <c r="A771" s="415">
        <v>762</v>
      </c>
      <c r="B771" s="416" t="s">
        <v>427</v>
      </c>
      <c r="C771" s="62" t="s">
        <v>817</v>
      </c>
      <c r="D771" s="417">
        <v>45532</v>
      </c>
      <c r="E771" s="395">
        <v>9</v>
      </c>
    </row>
    <row r="772" spans="1:5">
      <c r="A772" s="415">
        <v>763</v>
      </c>
      <c r="B772" s="416" t="s">
        <v>42</v>
      </c>
      <c r="C772" s="62" t="s">
        <v>801</v>
      </c>
      <c r="D772" s="417">
        <v>45532</v>
      </c>
      <c r="E772" s="395">
        <v>1</v>
      </c>
    </row>
    <row r="773" spans="1:5">
      <c r="A773" s="415">
        <v>764</v>
      </c>
      <c r="B773" s="416" t="s">
        <v>177</v>
      </c>
      <c r="C773" s="62" t="s">
        <v>822</v>
      </c>
      <c r="D773" s="417">
        <v>45532</v>
      </c>
      <c r="E773" s="395">
        <v>11</v>
      </c>
    </row>
    <row r="774" spans="1:5">
      <c r="A774" s="415">
        <v>765</v>
      </c>
      <c r="B774" s="416" t="s">
        <v>40</v>
      </c>
      <c r="C774" s="62" t="s">
        <v>819</v>
      </c>
      <c r="D774" s="417">
        <v>45533</v>
      </c>
      <c r="E774" s="395">
        <v>14</v>
      </c>
    </row>
    <row r="775" spans="1:5">
      <c r="A775" s="415">
        <v>766</v>
      </c>
      <c r="B775" s="416" t="s">
        <v>782</v>
      </c>
      <c r="C775" s="62" t="s">
        <v>783</v>
      </c>
      <c r="D775" s="417">
        <v>45533</v>
      </c>
      <c r="E775" s="395">
        <v>1</v>
      </c>
    </row>
    <row r="776" spans="1:5">
      <c r="A776" s="415">
        <v>767</v>
      </c>
      <c r="B776" s="416" t="s">
        <v>40</v>
      </c>
      <c r="C776" s="62" t="s">
        <v>819</v>
      </c>
      <c r="D776" s="417">
        <v>45534</v>
      </c>
      <c r="E776" s="395">
        <v>7</v>
      </c>
    </row>
    <row r="777" spans="1:5">
      <c r="A777" s="415">
        <v>768</v>
      </c>
      <c r="B777" s="416" t="s">
        <v>41</v>
      </c>
      <c r="C777" s="62" t="s">
        <v>818</v>
      </c>
      <c r="D777" s="417">
        <v>45534</v>
      </c>
      <c r="E777" s="395">
        <v>4</v>
      </c>
    </row>
    <row r="778" spans="1:5">
      <c r="A778" s="415">
        <v>769</v>
      </c>
      <c r="B778" s="416" t="s">
        <v>37</v>
      </c>
      <c r="C778" s="62" t="s">
        <v>815</v>
      </c>
      <c r="D778" s="417">
        <v>45534</v>
      </c>
      <c r="E778" s="395">
        <v>4</v>
      </c>
    </row>
    <row r="779" spans="1:5">
      <c r="A779" s="415">
        <v>770</v>
      </c>
      <c r="B779" s="416" t="s">
        <v>46</v>
      </c>
      <c r="C779" s="62" t="s">
        <v>821</v>
      </c>
      <c r="D779" s="417">
        <v>45534</v>
      </c>
      <c r="E779" s="395">
        <v>5</v>
      </c>
    </row>
    <row r="780" spans="1:5">
      <c r="A780" s="415">
        <v>771</v>
      </c>
      <c r="B780" s="416" t="s">
        <v>49</v>
      </c>
      <c r="C780" s="62" t="s">
        <v>823</v>
      </c>
      <c r="D780" s="417">
        <v>45534</v>
      </c>
      <c r="E780" s="395">
        <v>30</v>
      </c>
    </row>
    <row r="781" spans="1:5">
      <c r="A781" s="415">
        <v>772</v>
      </c>
      <c r="B781" s="416" t="s">
        <v>427</v>
      </c>
      <c r="C781" s="62" t="s">
        <v>816</v>
      </c>
      <c r="D781" s="417">
        <v>45534</v>
      </c>
      <c r="E781" s="395">
        <v>4</v>
      </c>
    </row>
    <row r="782" spans="1:5">
      <c r="A782" s="415">
        <v>773</v>
      </c>
      <c r="B782" s="416" t="s">
        <v>782</v>
      </c>
      <c r="C782" s="62" t="s">
        <v>783</v>
      </c>
      <c r="D782" s="417">
        <v>45534</v>
      </c>
      <c r="E782" s="395">
        <v>22</v>
      </c>
    </row>
    <row r="783" spans="1:5">
      <c r="A783" s="415">
        <v>774</v>
      </c>
      <c r="B783" s="416" t="s">
        <v>41</v>
      </c>
      <c r="C783" s="62" t="s">
        <v>818</v>
      </c>
      <c r="D783" s="417">
        <v>45537</v>
      </c>
      <c r="E783" s="395">
        <v>1</v>
      </c>
    </row>
    <row r="784" spans="1:5">
      <c r="A784" s="415">
        <v>775</v>
      </c>
      <c r="B784" s="416" t="s">
        <v>38</v>
      </c>
      <c r="C784" s="62" t="s">
        <v>806</v>
      </c>
      <c r="D784" s="417">
        <v>45537</v>
      </c>
      <c r="E784" s="395">
        <v>3</v>
      </c>
    </row>
    <row r="785" spans="1:5">
      <c r="A785" s="415">
        <v>776</v>
      </c>
      <c r="B785" s="416" t="s">
        <v>46</v>
      </c>
      <c r="C785" s="62" t="s">
        <v>821</v>
      </c>
      <c r="D785" s="417">
        <v>45537</v>
      </c>
      <c r="E785" s="395">
        <v>2</v>
      </c>
    </row>
    <row r="786" spans="1:5">
      <c r="A786" s="415">
        <v>777</v>
      </c>
      <c r="B786" s="416" t="s">
        <v>824</v>
      </c>
      <c r="C786" s="62" t="s">
        <v>825</v>
      </c>
      <c r="D786" s="417">
        <v>45537</v>
      </c>
      <c r="E786" s="395">
        <v>12</v>
      </c>
    </row>
    <row r="787" spans="1:5">
      <c r="A787" s="415">
        <v>778</v>
      </c>
      <c r="B787" s="416" t="s">
        <v>427</v>
      </c>
      <c r="C787" s="62" t="s">
        <v>816</v>
      </c>
      <c r="D787" s="417">
        <v>45537</v>
      </c>
      <c r="E787" s="395">
        <v>4</v>
      </c>
    </row>
    <row r="788" spans="1:5">
      <c r="A788" s="415">
        <v>779</v>
      </c>
      <c r="B788" s="416" t="s">
        <v>827</v>
      </c>
      <c r="C788" s="62" t="s">
        <v>828</v>
      </c>
      <c r="D788" s="417">
        <v>45537</v>
      </c>
      <c r="E788" s="395">
        <v>19</v>
      </c>
    </row>
    <row r="789" spans="1:5">
      <c r="A789" s="415">
        <v>780</v>
      </c>
      <c r="B789" s="416" t="s">
        <v>37</v>
      </c>
      <c r="C789" s="62" t="s">
        <v>815</v>
      </c>
      <c r="D789" s="417">
        <v>45537</v>
      </c>
      <c r="E789" s="395">
        <v>14</v>
      </c>
    </row>
    <row r="790" spans="1:5">
      <c r="A790" s="415">
        <v>781</v>
      </c>
      <c r="B790" s="416" t="s">
        <v>191</v>
      </c>
      <c r="C790" s="62" t="s">
        <v>799</v>
      </c>
      <c r="D790" s="417">
        <v>45537</v>
      </c>
      <c r="E790" s="395">
        <v>6</v>
      </c>
    </row>
    <row r="791" spans="1:5">
      <c r="A791" s="415">
        <v>782</v>
      </c>
      <c r="B791" s="416" t="s">
        <v>824</v>
      </c>
      <c r="C791" s="62" t="s">
        <v>825</v>
      </c>
      <c r="D791" s="417">
        <v>45538</v>
      </c>
      <c r="E791" s="395">
        <v>4</v>
      </c>
    </row>
    <row r="792" spans="1:5">
      <c r="A792" s="415">
        <v>783</v>
      </c>
      <c r="B792" s="416" t="s">
        <v>523</v>
      </c>
      <c r="C792" s="62" t="s">
        <v>830</v>
      </c>
      <c r="D792" s="417">
        <v>45538</v>
      </c>
      <c r="E792" s="395">
        <v>18</v>
      </c>
    </row>
    <row r="793" spans="1:5">
      <c r="A793" s="415">
        <v>784</v>
      </c>
      <c r="B793" s="416" t="s">
        <v>178</v>
      </c>
      <c r="C793" s="62" t="s">
        <v>831</v>
      </c>
      <c r="D793" s="417">
        <v>45538</v>
      </c>
      <c r="E793" s="395">
        <v>12</v>
      </c>
    </row>
    <row r="794" spans="1:5">
      <c r="A794" s="415">
        <v>785</v>
      </c>
      <c r="B794" s="416" t="s">
        <v>427</v>
      </c>
      <c r="C794" s="62" t="s">
        <v>817</v>
      </c>
      <c r="D794" s="417">
        <v>45538</v>
      </c>
      <c r="E794" s="395">
        <v>8</v>
      </c>
    </row>
    <row r="795" spans="1:5">
      <c r="A795" s="415">
        <v>786</v>
      </c>
      <c r="B795" s="416" t="s">
        <v>832</v>
      </c>
      <c r="C795" s="62" t="s">
        <v>833</v>
      </c>
      <c r="D795" s="417">
        <v>45538</v>
      </c>
      <c r="E795" s="395">
        <v>29</v>
      </c>
    </row>
    <row r="796" spans="1:5">
      <c r="A796" s="415">
        <v>787</v>
      </c>
      <c r="B796" s="416" t="s">
        <v>418</v>
      </c>
      <c r="C796" s="62" t="s">
        <v>813</v>
      </c>
      <c r="D796" s="417">
        <v>45538</v>
      </c>
      <c r="E796" s="395">
        <v>5</v>
      </c>
    </row>
    <row r="797" spans="1:5">
      <c r="A797" s="415">
        <v>788</v>
      </c>
      <c r="B797" s="416" t="s">
        <v>427</v>
      </c>
      <c r="C797" s="62" t="s">
        <v>817</v>
      </c>
      <c r="D797" s="417">
        <v>45539</v>
      </c>
      <c r="E797" s="395">
        <v>6</v>
      </c>
    </row>
    <row r="798" spans="1:5">
      <c r="A798" s="415">
        <v>789</v>
      </c>
      <c r="B798" s="416" t="s">
        <v>418</v>
      </c>
      <c r="C798" s="62" t="s">
        <v>813</v>
      </c>
      <c r="D798" s="417">
        <v>45539</v>
      </c>
      <c r="E798" s="395">
        <v>2</v>
      </c>
    </row>
    <row r="799" spans="1:5">
      <c r="A799" s="415">
        <v>790</v>
      </c>
      <c r="B799" s="416" t="s">
        <v>523</v>
      </c>
      <c r="C799" s="62" t="s">
        <v>830</v>
      </c>
      <c r="D799" s="417">
        <v>45539</v>
      </c>
      <c r="E799" s="395">
        <v>5</v>
      </c>
    </row>
    <row r="800" spans="1:5">
      <c r="A800" s="415">
        <v>791</v>
      </c>
      <c r="B800" s="416" t="s">
        <v>40</v>
      </c>
      <c r="C800" s="62" t="s">
        <v>856</v>
      </c>
      <c r="D800" s="417">
        <v>45539</v>
      </c>
      <c r="E800" s="395">
        <v>5</v>
      </c>
    </row>
    <row r="801" spans="1:5">
      <c r="A801" s="415">
        <v>792</v>
      </c>
      <c r="B801" s="416" t="s">
        <v>88</v>
      </c>
      <c r="C801" s="62" t="s">
        <v>807</v>
      </c>
      <c r="D801" s="417">
        <v>45539</v>
      </c>
      <c r="E801" s="395">
        <v>2</v>
      </c>
    </row>
    <row r="802" spans="1:5">
      <c r="A802" s="415">
        <v>793</v>
      </c>
      <c r="B802" s="416" t="s">
        <v>827</v>
      </c>
      <c r="C802" s="62" t="s">
        <v>828</v>
      </c>
      <c r="D802" s="417">
        <v>45539</v>
      </c>
      <c r="E802" s="395">
        <v>7</v>
      </c>
    </row>
    <row r="803" spans="1:5">
      <c r="A803" s="415">
        <v>794</v>
      </c>
      <c r="B803" s="416" t="s">
        <v>178</v>
      </c>
      <c r="C803" s="62" t="s">
        <v>831</v>
      </c>
      <c r="D803" s="417">
        <v>45539</v>
      </c>
      <c r="E803" s="395">
        <v>4</v>
      </c>
    </row>
    <row r="804" spans="1:5">
      <c r="A804" s="415">
        <v>795</v>
      </c>
      <c r="B804" s="416" t="s">
        <v>824</v>
      </c>
      <c r="C804" s="62" t="s">
        <v>825</v>
      </c>
      <c r="D804" s="417">
        <v>45539</v>
      </c>
      <c r="E804" s="395">
        <v>7</v>
      </c>
    </row>
    <row r="805" spans="1:5">
      <c r="A805" s="415">
        <v>796</v>
      </c>
      <c r="B805" s="416" t="s">
        <v>474</v>
      </c>
      <c r="C805" s="62" t="s">
        <v>835</v>
      </c>
      <c r="D805" s="417">
        <v>45540</v>
      </c>
      <c r="E805" s="395">
        <v>36</v>
      </c>
    </row>
    <row r="806" spans="1:5">
      <c r="A806" s="415">
        <v>797</v>
      </c>
      <c r="B806" s="416" t="s">
        <v>38</v>
      </c>
      <c r="C806" s="62" t="s">
        <v>836</v>
      </c>
      <c r="D806" s="417">
        <v>45540</v>
      </c>
      <c r="E806" s="395">
        <v>50</v>
      </c>
    </row>
    <row r="807" spans="1:5">
      <c r="A807" s="415">
        <v>798</v>
      </c>
      <c r="B807" s="416" t="s">
        <v>427</v>
      </c>
      <c r="C807" s="62" t="s">
        <v>817</v>
      </c>
      <c r="D807" s="417">
        <v>45540</v>
      </c>
      <c r="E807" s="395">
        <v>1</v>
      </c>
    </row>
    <row r="808" spans="1:5">
      <c r="A808" s="415">
        <v>799</v>
      </c>
      <c r="B808" s="416" t="s">
        <v>410</v>
      </c>
      <c r="C808" s="62" t="s">
        <v>837</v>
      </c>
      <c r="D808" s="417">
        <v>45540</v>
      </c>
      <c r="E808" s="395">
        <v>20</v>
      </c>
    </row>
    <row r="809" spans="1:5">
      <c r="A809" s="415">
        <v>800</v>
      </c>
      <c r="B809" s="416" t="s">
        <v>178</v>
      </c>
      <c r="C809" s="62" t="s">
        <v>831</v>
      </c>
      <c r="D809" s="417">
        <v>45540</v>
      </c>
      <c r="E809" s="395">
        <v>1</v>
      </c>
    </row>
    <row r="810" spans="1:5">
      <c r="A810" s="415">
        <v>801</v>
      </c>
      <c r="B810" s="416" t="s">
        <v>40</v>
      </c>
      <c r="C810" s="62" t="s">
        <v>785</v>
      </c>
      <c r="D810" s="417">
        <v>45541</v>
      </c>
      <c r="E810" s="395">
        <v>17</v>
      </c>
    </row>
    <row r="811" spans="1:5">
      <c r="A811" s="415">
        <v>802</v>
      </c>
      <c r="B811" s="416" t="s">
        <v>474</v>
      </c>
      <c r="C811" s="62" t="s">
        <v>835</v>
      </c>
      <c r="D811" s="417">
        <v>45541</v>
      </c>
      <c r="E811" s="395">
        <v>9</v>
      </c>
    </row>
    <row r="812" spans="1:5">
      <c r="A812" s="415">
        <v>803</v>
      </c>
      <c r="B812" s="416" t="s">
        <v>36</v>
      </c>
      <c r="C812" s="62" t="s">
        <v>820</v>
      </c>
      <c r="D812" s="417">
        <v>45541</v>
      </c>
      <c r="E812" s="395">
        <v>1</v>
      </c>
    </row>
    <row r="813" spans="1:5">
      <c r="A813" s="415">
        <v>804</v>
      </c>
      <c r="B813" s="416" t="s">
        <v>418</v>
      </c>
      <c r="C813" s="62" t="s">
        <v>813</v>
      </c>
      <c r="D813" s="417">
        <v>45541</v>
      </c>
      <c r="E813" s="395">
        <v>8</v>
      </c>
    </row>
    <row r="814" spans="1:5">
      <c r="A814" s="415">
        <v>805</v>
      </c>
      <c r="B814" s="416" t="s">
        <v>827</v>
      </c>
      <c r="C814" s="62" t="s">
        <v>828</v>
      </c>
      <c r="D814" s="417">
        <v>45541</v>
      </c>
      <c r="E814" s="395">
        <v>9</v>
      </c>
    </row>
    <row r="815" spans="1:5">
      <c r="A815" s="415">
        <v>806</v>
      </c>
      <c r="B815" s="416" t="s">
        <v>410</v>
      </c>
      <c r="C815" s="62" t="s">
        <v>837</v>
      </c>
      <c r="D815" s="417">
        <v>45541</v>
      </c>
      <c r="E815" s="395">
        <v>9</v>
      </c>
    </row>
    <row r="816" spans="1:5">
      <c r="A816" s="415">
        <v>807</v>
      </c>
      <c r="B816" s="416" t="s">
        <v>178</v>
      </c>
      <c r="C816" s="62" t="s">
        <v>831</v>
      </c>
      <c r="D816" s="417">
        <v>45541</v>
      </c>
      <c r="E816" s="395">
        <v>3</v>
      </c>
    </row>
    <row r="817" spans="1:5">
      <c r="A817" s="415">
        <v>808</v>
      </c>
      <c r="B817" s="416" t="s">
        <v>40</v>
      </c>
      <c r="C817" s="62" t="s">
        <v>838</v>
      </c>
      <c r="D817" s="417">
        <v>45542</v>
      </c>
      <c r="E817" s="395">
        <v>1</v>
      </c>
    </row>
    <row r="818" spans="1:5">
      <c r="A818" s="415">
        <v>809</v>
      </c>
      <c r="B818" s="416" t="s">
        <v>523</v>
      </c>
      <c r="C818" s="62" t="s">
        <v>830</v>
      </c>
      <c r="D818" s="417">
        <v>45544</v>
      </c>
      <c r="E818" s="395">
        <v>1</v>
      </c>
    </row>
    <row r="819" spans="1:5">
      <c r="A819" s="415">
        <v>810</v>
      </c>
      <c r="B819" s="416" t="s">
        <v>827</v>
      </c>
      <c r="C819" s="62" t="s">
        <v>828</v>
      </c>
      <c r="D819" s="417">
        <v>45544</v>
      </c>
      <c r="E819" s="395">
        <v>3</v>
      </c>
    </row>
    <row r="820" spans="1:5">
      <c r="A820" s="415">
        <v>811</v>
      </c>
      <c r="B820" s="416" t="s">
        <v>177</v>
      </c>
      <c r="C820" s="62" t="s">
        <v>822</v>
      </c>
      <c r="D820" s="417">
        <v>45544</v>
      </c>
      <c r="E820" s="395">
        <v>11</v>
      </c>
    </row>
    <row r="821" spans="1:5">
      <c r="A821" s="415">
        <v>812</v>
      </c>
      <c r="B821" s="416" t="s">
        <v>36</v>
      </c>
      <c r="C821" s="62" t="s">
        <v>820</v>
      </c>
      <c r="D821" s="417">
        <v>45544</v>
      </c>
      <c r="E821" s="395">
        <v>37</v>
      </c>
    </row>
    <row r="822" spans="1:5">
      <c r="A822" s="415">
        <v>813</v>
      </c>
      <c r="B822" s="416" t="s">
        <v>410</v>
      </c>
      <c r="C822" s="62" t="s">
        <v>837</v>
      </c>
      <c r="D822" s="417">
        <v>45544</v>
      </c>
      <c r="E822" s="395">
        <v>6</v>
      </c>
    </row>
    <row r="823" spans="1:5">
      <c r="A823" s="415">
        <v>814</v>
      </c>
      <c r="B823" s="416" t="s">
        <v>50</v>
      </c>
      <c r="C823" s="62" t="s">
        <v>809</v>
      </c>
      <c r="D823" s="417">
        <v>45544</v>
      </c>
      <c r="E823" s="395">
        <v>1</v>
      </c>
    </row>
    <row r="824" spans="1:5">
      <c r="A824" s="415">
        <v>815</v>
      </c>
      <c r="B824" s="416" t="s">
        <v>414</v>
      </c>
      <c r="C824" s="62" t="s">
        <v>839</v>
      </c>
      <c r="D824" s="417">
        <v>45545</v>
      </c>
      <c r="E824" s="395">
        <v>19</v>
      </c>
    </row>
    <row r="825" spans="1:5">
      <c r="A825" s="415">
        <v>816</v>
      </c>
      <c r="B825" s="416" t="s">
        <v>414</v>
      </c>
      <c r="C825" s="62" t="s">
        <v>839</v>
      </c>
      <c r="D825" s="417">
        <v>45546</v>
      </c>
      <c r="E825" s="395">
        <v>26</v>
      </c>
    </row>
    <row r="826" spans="1:5">
      <c r="A826" s="415">
        <v>817</v>
      </c>
      <c r="B826" s="416" t="s">
        <v>40</v>
      </c>
      <c r="C826" s="62" t="s">
        <v>840</v>
      </c>
      <c r="D826" s="417">
        <v>45547</v>
      </c>
      <c r="E826" s="395">
        <v>28</v>
      </c>
    </row>
    <row r="827" spans="1:5">
      <c r="A827" s="415">
        <v>818</v>
      </c>
      <c r="B827" s="416" t="s">
        <v>40</v>
      </c>
      <c r="C827" s="62" t="s">
        <v>841</v>
      </c>
      <c r="D827" s="417">
        <v>45547</v>
      </c>
      <c r="E827" s="395">
        <v>6</v>
      </c>
    </row>
    <row r="828" spans="1:5">
      <c r="A828" s="415">
        <v>819</v>
      </c>
      <c r="B828" s="416" t="s">
        <v>177</v>
      </c>
      <c r="C828" s="62" t="s">
        <v>822</v>
      </c>
      <c r="D828" s="417">
        <v>45547</v>
      </c>
      <c r="E828" s="395">
        <v>11</v>
      </c>
    </row>
    <row r="829" spans="1:5">
      <c r="A829" s="415">
        <v>820</v>
      </c>
      <c r="B829" s="416" t="s">
        <v>414</v>
      </c>
      <c r="C829" s="62" t="s">
        <v>839</v>
      </c>
      <c r="D829" s="417">
        <v>45547</v>
      </c>
      <c r="E829" s="395">
        <v>1</v>
      </c>
    </row>
    <row r="830" spans="1:5">
      <c r="A830" s="415">
        <v>821</v>
      </c>
      <c r="B830" s="416" t="s">
        <v>842</v>
      </c>
      <c r="C830" s="62" t="s">
        <v>843</v>
      </c>
      <c r="D830" s="417">
        <v>45547</v>
      </c>
      <c r="E830" s="395">
        <v>25</v>
      </c>
    </row>
    <row r="831" spans="1:5">
      <c r="A831" s="415">
        <v>822</v>
      </c>
      <c r="B831" s="416" t="s">
        <v>40</v>
      </c>
      <c r="C831" s="62" t="s">
        <v>841</v>
      </c>
      <c r="D831" s="417">
        <v>45548</v>
      </c>
      <c r="E831" s="395">
        <v>22</v>
      </c>
    </row>
    <row r="832" spans="1:5">
      <c r="A832" s="415">
        <v>823</v>
      </c>
      <c r="B832" s="416" t="s">
        <v>49</v>
      </c>
      <c r="C832" s="62" t="s">
        <v>786</v>
      </c>
      <c r="D832" s="417">
        <v>45548</v>
      </c>
      <c r="E832" s="395">
        <v>23</v>
      </c>
    </row>
    <row r="833" spans="1:5">
      <c r="A833" s="415">
        <v>824</v>
      </c>
      <c r="B833" s="416" t="s">
        <v>36</v>
      </c>
      <c r="C833" s="62" t="s">
        <v>820</v>
      </c>
      <c r="D833" s="417">
        <v>45548</v>
      </c>
      <c r="E833" s="395">
        <v>1</v>
      </c>
    </row>
    <row r="834" spans="1:5">
      <c r="A834" s="415">
        <v>825</v>
      </c>
      <c r="B834" s="416" t="s">
        <v>40</v>
      </c>
      <c r="C834" s="62" t="s">
        <v>840</v>
      </c>
      <c r="D834" s="417">
        <v>45548</v>
      </c>
      <c r="E834" s="395">
        <v>1</v>
      </c>
    </row>
    <row r="835" spans="1:5">
      <c r="A835" s="415">
        <v>826</v>
      </c>
      <c r="B835" s="416" t="s">
        <v>177</v>
      </c>
      <c r="C835" s="62" t="s">
        <v>822</v>
      </c>
      <c r="D835" s="417">
        <v>45548</v>
      </c>
      <c r="E835" s="395">
        <v>10</v>
      </c>
    </row>
    <row r="836" spans="1:5">
      <c r="A836" s="415">
        <v>827</v>
      </c>
      <c r="B836" s="416" t="s">
        <v>40</v>
      </c>
      <c r="C836" s="62" t="s">
        <v>841</v>
      </c>
      <c r="D836" s="417">
        <v>45549</v>
      </c>
      <c r="E836" s="395">
        <v>1</v>
      </c>
    </row>
    <row r="837" spans="1:5">
      <c r="A837" s="415">
        <v>828</v>
      </c>
      <c r="B837" s="416" t="s">
        <v>845</v>
      </c>
      <c r="C837" s="62" t="s">
        <v>846</v>
      </c>
      <c r="D837" s="417">
        <v>45551</v>
      </c>
      <c r="E837" s="395">
        <v>16</v>
      </c>
    </row>
    <row r="838" spans="1:5">
      <c r="A838" s="415">
        <v>829</v>
      </c>
      <c r="B838" s="416" t="s">
        <v>509</v>
      </c>
      <c r="C838" s="62" t="s">
        <v>848</v>
      </c>
      <c r="D838" s="417">
        <v>45551</v>
      </c>
      <c r="E838" s="395">
        <v>16</v>
      </c>
    </row>
    <row r="839" spans="1:5">
      <c r="A839" s="415">
        <v>830</v>
      </c>
      <c r="B839" s="416" t="s">
        <v>849</v>
      </c>
      <c r="C839" s="62" t="s">
        <v>850</v>
      </c>
      <c r="D839" s="417">
        <v>45551</v>
      </c>
      <c r="E839" s="395">
        <v>28</v>
      </c>
    </row>
    <row r="840" spans="1:5">
      <c r="A840" s="415">
        <v>831</v>
      </c>
      <c r="B840" s="416" t="s">
        <v>40</v>
      </c>
      <c r="C840" s="62" t="s">
        <v>841</v>
      </c>
      <c r="D840" s="417">
        <v>45551</v>
      </c>
      <c r="E840" s="395">
        <v>2</v>
      </c>
    </row>
    <row r="841" spans="1:5">
      <c r="A841" s="415">
        <v>832</v>
      </c>
      <c r="B841" s="416" t="s">
        <v>177</v>
      </c>
      <c r="C841" s="62" t="s">
        <v>822</v>
      </c>
      <c r="D841" s="417">
        <v>45551</v>
      </c>
      <c r="E841" s="395">
        <v>4</v>
      </c>
    </row>
    <row r="842" spans="1:5">
      <c r="A842" s="415">
        <v>833</v>
      </c>
      <c r="B842" s="416" t="s">
        <v>849</v>
      </c>
      <c r="C842" s="62" t="s">
        <v>850</v>
      </c>
      <c r="D842" s="417">
        <v>45552</v>
      </c>
      <c r="E842" s="395">
        <v>14</v>
      </c>
    </row>
    <row r="843" spans="1:5">
      <c r="A843" s="415">
        <v>834</v>
      </c>
      <c r="B843" s="416" t="s">
        <v>40</v>
      </c>
      <c r="C843" s="62" t="s">
        <v>852</v>
      </c>
      <c r="D843" s="417">
        <v>45552</v>
      </c>
      <c r="E843" s="395">
        <v>2</v>
      </c>
    </row>
    <row r="844" spans="1:5">
      <c r="A844" s="415">
        <v>835</v>
      </c>
      <c r="B844" s="416" t="s">
        <v>845</v>
      </c>
      <c r="C844" s="62" t="s">
        <v>846</v>
      </c>
      <c r="D844" s="417">
        <v>45552</v>
      </c>
      <c r="E844" s="395">
        <v>8</v>
      </c>
    </row>
    <row r="845" spans="1:5">
      <c r="A845" s="415">
        <v>836</v>
      </c>
      <c r="B845" s="416" t="s">
        <v>509</v>
      </c>
      <c r="C845" s="62" t="s">
        <v>848</v>
      </c>
      <c r="D845" s="417">
        <v>45552</v>
      </c>
      <c r="E845" s="395">
        <v>10</v>
      </c>
    </row>
    <row r="846" spans="1:5">
      <c r="A846" s="415">
        <v>837</v>
      </c>
      <c r="B846" s="416" t="s">
        <v>849</v>
      </c>
      <c r="C846" s="62" t="s">
        <v>850</v>
      </c>
      <c r="D846" s="417">
        <v>45553</v>
      </c>
      <c r="E846" s="395">
        <v>22</v>
      </c>
    </row>
    <row r="847" spans="1:5">
      <c r="A847" s="415">
        <v>838</v>
      </c>
      <c r="B847" s="416" t="s">
        <v>40</v>
      </c>
      <c r="C847" s="62" t="s">
        <v>852</v>
      </c>
      <c r="D847" s="417">
        <v>45553</v>
      </c>
      <c r="E847" s="395">
        <v>11</v>
      </c>
    </row>
    <row r="848" spans="1:5">
      <c r="A848" s="415">
        <v>839</v>
      </c>
      <c r="B848" s="416" t="s">
        <v>509</v>
      </c>
      <c r="C848" s="62" t="s">
        <v>848</v>
      </c>
      <c r="D848" s="417">
        <v>45553</v>
      </c>
      <c r="E848" s="395">
        <v>18</v>
      </c>
    </row>
    <row r="849" spans="1:5">
      <c r="A849" s="415">
        <v>840</v>
      </c>
      <c r="B849" s="416" t="s">
        <v>849</v>
      </c>
      <c r="C849" s="62" t="s">
        <v>850</v>
      </c>
      <c r="D849" s="417">
        <v>45554</v>
      </c>
      <c r="E849" s="395">
        <v>85</v>
      </c>
    </row>
    <row r="850" spans="1:5">
      <c r="A850" s="415">
        <v>841</v>
      </c>
      <c r="B850" s="416" t="s">
        <v>40</v>
      </c>
      <c r="C850" s="62" t="s">
        <v>852</v>
      </c>
      <c r="D850" s="417">
        <v>45554</v>
      </c>
      <c r="E850" s="395">
        <v>14</v>
      </c>
    </row>
    <row r="851" spans="1:5">
      <c r="A851" s="415">
        <v>842</v>
      </c>
      <c r="B851" s="416" t="s">
        <v>49</v>
      </c>
      <c r="C851" s="62" t="s">
        <v>853</v>
      </c>
      <c r="D851" s="417">
        <v>45554</v>
      </c>
      <c r="E851" s="395">
        <v>12</v>
      </c>
    </row>
    <row r="852" spans="1:5">
      <c r="A852" s="415">
        <v>843</v>
      </c>
      <c r="B852" s="416" t="s">
        <v>845</v>
      </c>
      <c r="C852" s="62" t="s">
        <v>846</v>
      </c>
      <c r="D852" s="417">
        <v>45554</v>
      </c>
      <c r="E852" s="395">
        <v>2</v>
      </c>
    </row>
    <row r="853" spans="1:5">
      <c r="A853" s="415">
        <v>844</v>
      </c>
      <c r="B853" s="416" t="s">
        <v>40</v>
      </c>
      <c r="C853" s="62" t="s">
        <v>852</v>
      </c>
      <c r="D853" s="417">
        <v>45555</v>
      </c>
      <c r="E853" s="395">
        <v>1</v>
      </c>
    </row>
    <row r="854" spans="1:5">
      <c r="A854" s="415">
        <v>845</v>
      </c>
      <c r="B854" s="416" t="s">
        <v>177</v>
      </c>
      <c r="C854" s="62" t="s">
        <v>854</v>
      </c>
      <c r="D854" s="417">
        <v>45555</v>
      </c>
      <c r="E854" s="395">
        <v>30</v>
      </c>
    </row>
    <row r="855" spans="1:5">
      <c r="A855" s="415">
        <v>846</v>
      </c>
      <c r="B855" s="416" t="s">
        <v>845</v>
      </c>
      <c r="C855" s="62" t="s">
        <v>846</v>
      </c>
      <c r="D855" s="417">
        <v>45555</v>
      </c>
      <c r="E855" s="395">
        <v>3</v>
      </c>
    </row>
    <row r="856" spans="1:5">
      <c r="A856" s="415">
        <v>847</v>
      </c>
      <c r="B856" s="416" t="s">
        <v>44</v>
      </c>
      <c r="C856" s="62" t="s">
        <v>855</v>
      </c>
      <c r="D856" s="417">
        <v>45555</v>
      </c>
      <c r="E856" s="395">
        <v>17</v>
      </c>
    </row>
    <row r="857" spans="1:5">
      <c r="A857" s="415">
        <v>848</v>
      </c>
      <c r="B857" s="416" t="s">
        <v>509</v>
      </c>
      <c r="C857" s="62" t="s">
        <v>848</v>
      </c>
      <c r="D857" s="417">
        <v>45555</v>
      </c>
      <c r="E857" s="395">
        <v>2</v>
      </c>
    </row>
    <row r="858" spans="1:5">
      <c r="A858" s="415">
        <v>849</v>
      </c>
      <c r="B858" s="416" t="s">
        <v>49</v>
      </c>
      <c r="C858" s="62" t="s">
        <v>853</v>
      </c>
      <c r="D858" s="417">
        <v>45555</v>
      </c>
      <c r="E858" s="395">
        <v>1</v>
      </c>
    </row>
    <row r="859" spans="1:5">
      <c r="A859" s="415">
        <v>850</v>
      </c>
      <c r="B859" s="416" t="s">
        <v>44</v>
      </c>
      <c r="C859" s="62" t="s">
        <v>855</v>
      </c>
      <c r="D859" s="417">
        <v>45558</v>
      </c>
      <c r="E859" s="395">
        <v>16</v>
      </c>
    </row>
    <row r="860" spans="1:5">
      <c r="A860" s="415">
        <v>851</v>
      </c>
      <c r="B860" s="416" t="s">
        <v>40</v>
      </c>
      <c r="C860" s="62" t="s">
        <v>838</v>
      </c>
      <c r="D860" s="417">
        <v>45560</v>
      </c>
      <c r="E860" s="395">
        <v>34</v>
      </c>
    </row>
    <row r="861" spans="1:5">
      <c r="A861" s="415">
        <v>852</v>
      </c>
      <c r="B861" s="416" t="s">
        <v>177</v>
      </c>
      <c r="C861" s="62" t="s">
        <v>854</v>
      </c>
      <c r="D861" s="417">
        <v>45560</v>
      </c>
      <c r="E861" s="395">
        <v>16</v>
      </c>
    </row>
    <row r="862" spans="1:5">
      <c r="A862" s="415">
        <v>853</v>
      </c>
      <c r="B862" s="416" t="s">
        <v>44</v>
      </c>
      <c r="C862" s="62" t="s">
        <v>855</v>
      </c>
      <c r="D862" s="417">
        <v>45560</v>
      </c>
      <c r="E862" s="395">
        <v>13</v>
      </c>
    </row>
    <row r="863" spans="1:5">
      <c r="A863" s="415">
        <v>854</v>
      </c>
      <c r="B863" s="416" t="s">
        <v>434</v>
      </c>
      <c r="C863" s="62" t="s">
        <v>857</v>
      </c>
      <c r="D863" s="417">
        <v>45561</v>
      </c>
      <c r="E863" s="395">
        <v>14</v>
      </c>
    </row>
    <row r="864" spans="1:5">
      <c r="A864" s="415">
        <v>855</v>
      </c>
      <c r="B864" s="416" t="s">
        <v>40</v>
      </c>
      <c r="C864" s="62" t="s">
        <v>856</v>
      </c>
      <c r="D864" s="417">
        <v>45561</v>
      </c>
      <c r="E864" s="395">
        <v>34</v>
      </c>
    </row>
    <row r="865" spans="1:5">
      <c r="A865" s="415">
        <v>856</v>
      </c>
      <c r="B865" s="416" t="s">
        <v>36</v>
      </c>
      <c r="C865" s="62" t="s">
        <v>858</v>
      </c>
      <c r="D865" s="417">
        <v>45561</v>
      </c>
      <c r="E865" s="395">
        <v>30</v>
      </c>
    </row>
    <row r="866" spans="1:5">
      <c r="A866" s="415">
        <v>857</v>
      </c>
      <c r="B866" s="416" t="s">
        <v>36</v>
      </c>
      <c r="C866" s="62" t="s">
        <v>965</v>
      </c>
      <c r="D866" s="417">
        <v>45562</v>
      </c>
      <c r="E866" s="395">
        <v>1</v>
      </c>
    </row>
    <row r="867" spans="1:5">
      <c r="A867" s="415">
        <v>858</v>
      </c>
      <c r="B867" s="416" t="s">
        <v>44</v>
      </c>
      <c r="C867" s="62" t="s">
        <v>855</v>
      </c>
      <c r="D867" s="417">
        <v>45562</v>
      </c>
      <c r="E867" s="395">
        <v>1</v>
      </c>
    </row>
    <row r="868" spans="1:5">
      <c r="A868" s="415">
        <v>859</v>
      </c>
      <c r="B868" s="416" t="s">
        <v>434</v>
      </c>
      <c r="C868" s="62" t="s">
        <v>857</v>
      </c>
      <c r="D868" s="417">
        <v>45562</v>
      </c>
      <c r="E868" s="395">
        <v>2</v>
      </c>
    </row>
    <row r="869" spans="1:5">
      <c r="A869" s="415">
        <v>860</v>
      </c>
      <c r="B869" s="416" t="s">
        <v>509</v>
      </c>
      <c r="C869" s="62" t="s">
        <v>859</v>
      </c>
      <c r="D869" s="417">
        <v>45565</v>
      </c>
      <c r="E869" s="395">
        <v>1</v>
      </c>
    </row>
    <row r="870" spans="1:5">
      <c r="A870" s="415">
        <v>861</v>
      </c>
      <c r="B870" s="416" t="s">
        <v>827</v>
      </c>
      <c r="C870" s="62" t="s">
        <v>860</v>
      </c>
      <c r="D870" s="417">
        <v>45565</v>
      </c>
      <c r="E870" s="395">
        <v>46</v>
      </c>
    </row>
    <row r="871" spans="1:5">
      <c r="A871" s="415">
        <v>862</v>
      </c>
      <c r="B871" s="416" t="s">
        <v>40</v>
      </c>
      <c r="C871" s="62" t="s">
        <v>968</v>
      </c>
      <c r="D871" s="417">
        <v>45566</v>
      </c>
      <c r="E871" s="395">
        <v>15</v>
      </c>
    </row>
    <row r="872" spans="1:5" ht="25.5">
      <c r="A872" s="415">
        <v>863</v>
      </c>
      <c r="B872" s="416" t="s">
        <v>992</v>
      </c>
      <c r="C872" s="62" t="s">
        <v>994</v>
      </c>
      <c r="D872" s="417">
        <v>45566</v>
      </c>
      <c r="E872" s="395">
        <v>143</v>
      </c>
    </row>
    <row r="873" spans="1:5">
      <c r="A873" s="415">
        <v>864</v>
      </c>
      <c r="B873" s="416" t="s">
        <v>36</v>
      </c>
      <c r="C873" s="62" t="s">
        <v>965</v>
      </c>
      <c r="D873" s="417">
        <v>45566</v>
      </c>
      <c r="E873" s="395">
        <v>44</v>
      </c>
    </row>
    <row r="874" spans="1:5">
      <c r="A874" s="415">
        <v>865</v>
      </c>
      <c r="B874" s="416" t="s">
        <v>40</v>
      </c>
      <c r="C874" s="62" t="s">
        <v>968</v>
      </c>
      <c r="D874" s="417">
        <v>45567</v>
      </c>
      <c r="E874" s="395">
        <v>3</v>
      </c>
    </row>
    <row r="875" spans="1:5">
      <c r="A875" s="415">
        <v>866</v>
      </c>
      <c r="B875" s="416" t="s">
        <v>36</v>
      </c>
      <c r="C875" s="62" t="s">
        <v>858</v>
      </c>
      <c r="D875" s="417">
        <v>45567</v>
      </c>
      <c r="E875" s="395">
        <v>2</v>
      </c>
    </row>
    <row r="876" spans="1:5">
      <c r="A876" s="415">
        <v>867</v>
      </c>
      <c r="B876" s="416" t="s">
        <v>40</v>
      </c>
      <c r="C876" s="62" t="s">
        <v>969</v>
      </c>
      <c r="D876" s="417">
        <v>45568</v>
      </c>
      <c r="E876" s="395">
        <v>4</v>
      </c>
    </row>
    <row r="877" spans="1:5">
      <c r="A877" s="415">
        <v>868</v>
      </c>
      <c r="B877" s="416" t="s">
        <v>40</v>
      </c>
      <c r="C877" s="62" t="s">
        <v>968</v>
      </c>
      <c r="D877" s="417">
        <v>45569</v>
      </c>
      <c r="E877" s="395">
        <v>3</v>
      </c>
    </row>
    <row r="878" spans="1:5">
      <c r="A878" s="415">
        <v>869</v>
      </c>
      <c r="B878" s="416" t="s">
        <v>40</v>
      </c>
      <c r="C878" s="62" t="s">
        <v>969</v>
      </c>
      <c r="D878" s="417">
        <v>45569</v>
      </c>
      <c r="E878" s="395">
        <v>9</v>
      </c>
    </row>
    <row r="879" spans="1:5">
      <c r="A879" s="415">
        <v>870</v>
      </c>
      <c r="B879" s="416" t="s">
        <v>36</v>
      </c>
      <c r="C879" s="62" t="s">
        <v>965</v>
      </c>
      <c r="D879" s="417">
        <v>45569</v>
      </c>
      <c r="E879" s="395">
        <v>1</v>
      </c>
    </row>
    <row r="880" spans="1:5">
      <c r="A880" s="415">
        <v>871</v>
      </c>
      <c r="B880" s="416" t="s">
        <v>49</v>
      </c>
      <c r="C880" s="62" t="s">
        <v>983</v>
      </c>
      <c r="D880" s="417">
        <v>45569</v>
      </c>
      <c r="E880" s="395">
        <v>50</v>
      </c>
    </row>
    <row r="881" spans="1:5">
      <c r="A881" s="415">
        <v>872</v>
      </c>
      <c r="B881" s="416" t="s">
        <v>509</v>
      </c>
      <c r="C881" s="62" t="s">
        <v>859</v>
      </c>
      <c r="D881" s="417">
        <v>45572</v>
      </c>
      <c r="E881" s="395">
        <v>19</v>
      </c>
    </row>
    <row r="882" spans="1:5">
      <c r="A882" s="415">
        <v>873</v>
      </c>
      <c r="B882" s="416" t="s">
        <v>40</v>
      </c>
      <c r="C882" s="62" t="s">
        <v>969</v>
      </c>
      <c r="D882" s="417">
        <v>45572</v>
      </c>
      <c r="E882" s="395">
        <v>17</v>
      </c>
    </row>
    <row r="883" spans="1:5">
      <c r="A883" s="415">
        <v>874</v>
      </c>
      <c r="B883" s="416" t="s">
        <v>509</v>
      </c>
      <c r="C883" s="62" t="s">
        <v>859</v>
      </c>
      <c r="D883" s="417">
        <v>45573</v>
      </c>
      <c r="E883" s="395">
        <v>27</v>
      </c>
    </row>
    <row r="884" spans="1:5">
      <c r="A884" s="415">
        <v>875</v>
      </c>
      <c r="B884" s="416" t="s">
        <v>40</v>
      </c>
      <c r="C884" s="62" t="s">
        <v>970</v>
      </c>
      <c r="D884" s="417">
        <v>45573</v>
      </c>
      <c r="E884" s="395">
        <v>2</v>
      </c>
    </row>
    <row r="885" spans="1:5">
      <c r="A885" s="415">
        <v>876</v>
      </c>
      <c r="B885" s="416" t="s">
        <v>40</v>
      </c>
      <c r="C885" s="62" t="s">
        <v>970</v>
      </c>
      <c r="D885" s="417">
        <v>45574</v>
      </c>
      <c r="E885" s="395">
        <v>5</v>
      </c>
    </row>
    <row r="886" spans="1:5">
      <c r="A886" s="415">
        <v>877</v>
      </c>
      <c r="B886" s="416" t="s">
        <v>509</v>
      </c>
      <c r="C886" s="62" t="s">
        <v>859</v>
      </c>
      <c r="D886" s="417">
        <v>45574</v>
      </c>
      <c r="E886" s="395">
        <v>2</v>
      </c>
    </row>
    <row r="887" spans="1:5">
      <c r="A887" s="415">
        <v>878</v>
      </c>
      <c r="B887" s="416" t="s">
        <v>45</v>
      </c>
      <c r="C887" s="62" t="s">
        <v>976</v>
      </c>
      <c r="D887" s="417">
        <v>45574</v>
      </c>
      <c r="E887" s="395">
        <v>19</v>
      </c>
    </row>
    <row r="888" spans="1:5">
      <c r="A888" s="415">
        <v>879</v>
      </c>
      <c r="B888" s="416" t="s">
        <v>40</v>
      </c>
      <c r="C888" s="62" t="s">
        <v>970</v>
      </c>
      <c r="D888" s="417">
        <v>45575</v>
      </c>
      <c r="E888" s="395">
        <v>2</v>
      </c>
    </row>
    <row r="889" spans="1:5">
      <c r="A889" s="415">
        <v>880</v>
      </c>
      <c r="B889" s="416" t="s">
        <v>38</v>
      </c>
      <c r="C889" s="62" t="s">
        <v>967</v>
      </c>
      <c r="D889" s="417">
        <v>45575</v>
      </c>
      <c r="E889" s="395">
        <v>6</v>
      </c>
    </row>
    <row r="890" spans="1:5">
      <c r="A890" s="415">
        <v>881</v>
      </c>
      <c r="B890" s="416" t="s">
        <v>45</v>
      </c>
      <c r="C890" s="62" t="s">
        <v>976</v>
      </c>
      <c r="D890" s="417">
        <v>45575</v>
      </c>
      <c r="E890" s="395">
        <v>16</v>
      </c>
    </row>
    <row r="891" spans="1:5">
      <c r="A891" s="415">
        <v>882</v>
      </c>
      <c r="B891" s="416" t="s">
        <v>38</v>
      </c>
      <c r="C891" s="62" t="s">
        <v>967</v>
      </c>
      <c r="D891" s="417">
        <v>45576</v>
      </c>
      <c r="E891" s="395">
        <v>1</v>
      </c>
    </row>
    <row r="892" spans="1:5">
      <c r="A892" s="415">
        <v>883</v>
      </c>
      <c r="B892" s="416" t="s">
        <v>45</v>
      </c>
      <c r="C892" s="62" t="s">
        <v>976</v>
      </c>
      <c r="D892" s="417">
        <v>45576</v>
      </c>
      <c r="E892" s="395">
        <v>4</v>
      </c>
    </row>
    <row r="893" spans="1:5">
      <c r="A893" s="415">
        <v>884</v>
      </c>
      <c r="B893" s="416" t="s">
        <v>40</v>
      </c>
      <c r="C893" s="62" t="s">
        <v>970</v>
      </c>
      <c r="D893" s="417">
        <v>45576</v>
      </c>
      <c r="E893" s="395">
        <v>9</v>
      </c>
    </row>
    <row r="894" spans="1:5">
      <c r="A894" s="415">
        <v>885</v>
      </c>
      <c r="B894" s="416" t="s">
        <v>40</v>
      </c>
      <c r="C894" s="62" t="s">
        <v>970</v>
      </c>
      <c r="D894" s="417">
        <v>45579</v>
      </c>
      <c r="E894" s="395">
        <v>14</v>
      </c>
    </row>
    <row r="895" spans="1:5">
      <c r="A895" s="415">
        <v>886</v>
      </c>
      <c r="B895" s="416" t="s">
        <v>38</v>
      </c>
      <c r="C895" s="62" t="s">
        <v>967</v>
      </c>
      <c r="D895" s="417">
        <v>45579</v>
      </c>
      <c r="E895" s="395">
        <v>15</v>
      </c>
    </row>
    <row r="896" spans="1:5">
      <c r="A896" s="415">
        <v>887</v>
      </c>
      <c r="B896" s="416" t="s">
        <v>38</v>
      </c>
      <c r="C896" s="62" t="s">
        <v>967</v>
      </c>
      <c r="D896" s="417">
        <v>45580</v>
      </c>
      <c r="E896" s="395">
        <v>1</v>
      </c>
    </row>
    <row r="897" spans="1:5">
      <c r="A897" s="415">
        <v>888</v>
      </c>
      <c r="B897" s="416" t="s">
        <v>40</v>
      </c>
      <c r="C897" s="62" t="s">
        <v>970</v>
      </c>
      <c r="D897" s="417">
        <v>45580</v>
      </c>
      <c r="E897" s="395">
        <v>1</v>
      </c>
    </row>
    <row r="898" spans="1:5">
      <c r="A898" s="415">
        <v>889</v>
      </c>
      <c r="B898" s="416" t="s">
        <v>49</v>
      </c>
      <c r="C898" s="62" t="s">
        <v>980</v>
      </c>
      <c r="D898" s="417">
        <v>45581</v>
      </c>
      <c r="E898" s="395">
        <v>9</v>
      </c>
    </row>
    <row r="899" spans="1:5">
      <c r="A899" s="415">
        <v>890</v>
      </c>
      <c r="B899" s="416" t="s">
        <v>38</v>
      </c>
      <c r="C899" s="62" t="s">
        <v>967</v>
      </c>
      <c r="D899" s="417">
        <v>45582</v>
      </c>
      <c r="E899" s="395">
        <v>1</v>
      </c>
    </row>
    <row r="900" spans="1:5">
      <c r="A900" s="415">
        <v>891</v>
      </c>
      <c r="B900" s="416" t="s">
        <v>36</v>
      </c>
      <c r="C900" s="62" t="s">
        <v>966</v>
      </c>
      <c r="D900" s="417">
        <v>45582</v>
      </c>
      <c r="E900" s="395">
        <v>22</v>
      </c>
    </row>
    <row r="901" spans="1:5">
      <c r="A901" s="415">
        <v>892</v>
      </c>
      <c r="B901" s="416" t="s">
        <v>49</v>
      </c>
      <c r="C901" s="62" t="s">
        <v>984</v>
      </c>
      <c r="D901" s="417">
        <v>45582</v>
      </c>
      <c r="E901" s="395">
        <v>38</v>
      </c>
    </row>
    <row r="902" spans="1:5">
      <c r="A902" s="415">
        <v>893</v>
      </c>
      <c r="B902" s="416" t="s">
        <v>38</v>
      </c>
      <c r="C902" s="62" t="s">
        <v>967</v>
      </c>
      <c r="D902" s="417">
        <v>45583</v>
      </c>
      <c r="E902" s="395">
        <v>1</v>
      </c>
    </row>
    <row r="903" spans="1:5">
      <c r="A903" s="415">
        <v>894</v>
      </c>
      <c r="B903" s="416" t="s">
        <v>40</v>
      </c>
      <c r="C903" s="62" t="s">
        <v>969</v>
      </c>
      <c r="D903" s="417">
        <v>45583</v>
      </c>
      <c r="E903" s="395">
        <v>1</v>
      </c>
    </row>
    <row r="904" spans="1:5">
      <c r="A904" s="415">
        <v>895</v>
      </c>
      <c r="B904" s="416" t="s">
        <v>36</v>
      </c>
      <c r="C904" s="62" t="s">
        <v>966</v>
      </c>
      <c r="D904" s="417">
        <v>45583</v>
      </c>
      <c r="E904" s="395">
        <v>9</v>
      </c>
    </row>
    <row r="905" spans="1:5">
      <c r="A905" s="415">
        <v>896</v>
      </c>
      <c r="B905" s="416" t="s">
        <v>49</v>
      </c>
      <c r="C905" s="62" t="s">
        <v>980</v>
      </c>
      <c r="D905" s="417">
        <v>45583</v>
      </c>
      <c r="E905" s="395">
        <v>9</v>
      </c>
    </row>
    <row r="906" spans="1:5">
      <c r="A906" s="415">
        <v>897</v>
      </c>
      <c r="B906" s="416" t="s">
        <v>45</v>
      </c>
      <c r="C906" s="62" t="s">
        <v>977</v>
      </c>
      <c r="D906" s="417">
        <v>45586</v>
      </c>
      <c r="E906" s="395">
        <v>19</v>
      </c>
    </row>
    <row r="907" spans="1:5">
      <c r="A907" s="415">
        <v>898</v>
      </c>
      <c r="B907" s="416" t="s">
        <v>49</v>
      </c>
      <c r="C907" s="62" t="s">
        <v>980</v>
      </c>
      <c r="D907" s="417">
        <v>45586</v>
      </c>
      <c r="E907" s="395">
        <v>1</v>
      </c>
    </row>
    <row r="908" spans="1:5">
      <c r="A908" s="415">
        <v>899</v>
      </c>
      <c r="B908" s="416" t="s">
        <v>36</v>
      </c>
      <c r="C908" s="62" t="s">
        <v>966</v>
      </c>
      <c r="D908" s="417">
        <v>45586</v>
      </c>
      <c r="E908" s="395">
        <v>3</v>
      </c>
    </row>
    <row r="909" spans="1:5">
      <c r="A909" s="415">
        <v>900</v>
      </c>
      <c r="B909" s="416" t="s">
        <v>40</v>
      </c>
      <c r="C909" s="62" t="s">
        <v>970</v>
      </c>
      <c r="D909" s="417">
        <v>45586</v>
      </c>
      <c r="E909" s="395">
        <v>1</v>
      </c>
    </row>
    <row r="910" spans="1:5">
      <c r="A910" s="415">
        <v>901</v>
      </c>
      <c r="B910" s="416" t="s">
        <v>36</v>
      </c>
      <c r="C910" s="62" t="s">
        <v>966</v>
      </c>
      <c r="D910" s="417">
        <v>45587</v>
      </c>
      <c r="E910" s="395">
        <v>1</v>
      </c>
    </row>
    <row r="911" spans="1:5">
      <c r="A911" s="415">
        <v>902</v>
      </c>
      <c r="B911" s="416" t="s">
        <v>45</v>
      </c>
      <c r="C911" s="62" t="s">
        <v>975</v>
      </c>
      <c r="D911" s="417">
        <v>45587</v>
      </c>
      <c r="E911" s="395">
        <v>4</v>
      </c>
    </row>
    <row r="912" spans="1:5">
      <c r="A912" s="415">
        <v>903</v>
      </c>
      <c r="B912" s="416" t="s">
        <v>40</v>
      </c>
      <c r="C912" s="62" t="s">
        <v>970</v>
      </c>
      <c r="D912" s="417">
        <v>45587</v>
      </c>
      <c r="E912" s="395">
        <v>1</v>
      </c>
    </row>
    <row r="913" spans="1:5">
      <c r="A913" s="415">
        <v>904</v>
      </c>
      <c r="B913" s="416" t="s">
        <v>45</v>
      </c>
      <c r="C913" s="62" t="s">
        <v>975</v>
      </c>
      <c r="D913" s="417">
        <v>45588</v>
      </c>
      <c r="E913" s="395">
        <v>2</v>
      </c>
    </row>
    <row r="914" spans="1:5">
      <c r="A914" s="415">
        <v>905</v>
      </c>
      <c r="B914" s="416" t="s">
        <v>40</v>
      </c>
      <c r="C914" s="62" t="s">
        <v>971</v>
      </c>
      <c r="D914" s="417">
        <v>45589</v>
      </c>
      <c r="E914" s="395">
        <v>32</v>
      </c>
    </row>
    <row r="915" spans="1:5">
      <c r="A915" s="415">
        <v>906</v>
      </c>
      <c r="B915" s="416" t="s">
        <v>463</v>
      </c>
      <c r="C915" s="62" t="s">
        <v>988</v>
      </c>
      <c r="D915" s="417">
        <v>45589</v>
      </c>
      <c r="E915" s="395">
        <v>45</v>
      </c>
    </row>
    <row r="916" spans="1:5">
      <c r="A916" s="415">
        <v>907</v>
      </c>
      <c r="B916" s="416" t="s">
        <v>38</v>
      </c>
      <c r="C916" s="62" t="s">
        <v>967</v>
      </c>
      <c r="D916" s="417">
        <v>45590</v>
      </c>
      <c r="E916" s="395">
        <v>1</v>
      </c>
    </row>
    <row r="917" spans="1:5">
      <c r="A917" s="415">
        <v>908</v>
      </c>
      <c r="B917" s="416" t="s">
        <v>40</v>
      </c>
      <c r="C917" s="62" t="s">
        <v>971</v>
      </c>
      <c r="D917" s="417">
        <v>45590</v>
      </c>
      <c r="E917" s="395">
        <v>12</v>
      </c>
    </row>
    <row r="918" spans="1:5">
      <c r="A918" s="415">
        <v>909</v>
      </c>
      <c r="B918" s="416" t="s">
        <v>45</v>
      </c>
      <c r="C918" s="62" t="s">
        <v>975</v>
      </c>
      <c r="D918" s="417">
        <v>45590</v>
      </c>
      <c r="E918" s="395">
        <v>15</v>
      </c>
    </row>
    <row r="919" spans="1:5">
      <c r="A919" s="415">
        <v>910</v>
      </c>
      <c r="B919" s="416" t="s">
        <v>36</v>
      </c>
      <c r="C919" s="62" t="s">
        <v>966</v>
      </c>
      <c r="D919" s="417">
        <v>45590</v>
      </c>
      <c r="E919" s="395">
        <v>1</v>
      </c>
    </row>
    <row r="920" spans="1:5">
      <c r="A920" s="415">
        <v>911</v>
      </c>
      <c r="B920" s="416" t="s">
        <v>45</v>
      </c>
      <c r="C920" s="62" t="s">
        <v>975</v>
      </c>
      <c r="D920" s="417">
        <v>45593</v>
      </c>
      <c r="E920" s="395">
        <v>20</v>
      </c>
    </row>
    <row r="921" spans="1:5">
      <c r="A921" s="415">
        <v>912</v>
      </c>
      <c r="B921" s="416" t="s">
        <v>40</v>
      </c>
      <c r="C921" s="62" t="s">
        <v>971</v>
      </c>
      <c r="D921" s="417">
        <v>45593</v>
      </c>
      <c r="E921" s="395">
        <v>1</v>
      </c>
    </row>
    <row r="922" spans="1:5">
      <c r="A922" s="415">
        <v>913</v>
      </c>
      <c r="B922" s="416" t="s">
        <v>38</v>
      </c>
      <c r="C922" s="62" t="s">
        <v>967</v>
      </c>
      <c r="D922" s="417">
        <v>45594</v>
      </c>
      <c r="E922" s="395">
        <v>1</v>
      </c>
    </row>
    <row r="923" spans="1:5">
      <c r="A923" s="415">
        <v>914</v>
      </c>
      <c r="B923" s="416" t="s">
        <v>989</v>
      </c>
      <c r="C923" s="62" t="s">
        <v>991</v>
      </c>
      <c r="D923" s="417">
        <v>45594</v>
      </c>
      <c r="E923" s="395">
        <v>28</v>
      </c>
    </row>
    <row r="924" spans="1:5">
      <c r="A924" s="415">
        <v>915</v>
      </c>
      <c r="B924" s="416" t="s">
        <v>38</v>
      </c>
      <c r="C924" s="62" t="s">
        <v>967</v>
      </c>
      <c r="D924" s="417">
        <v>45595</v>
      </c>
      <c r="E924" s="395">
        <v>1</v>
      </c>
    </row>
    <row r="925" spans="1:5">
      <c r="A925" s="415">
        <v>916</v>
      </c>
      <c r="B925" s="416" t="s">
        <v>38</v>
      </c>
      <c r="C925" s="62" t="s">
        <v>967</v>
      </c>
      <c r="D925" s="417">
        <v>45596</v>
      </c>
      <c r="E925" s="395">
        <v>1</v>
      </c>
    </row>
    <row r="926" spans="1:5">
      <c r="A926" s="415">
        <v>917</v>
      </c>
      <c r="B926" s="416" t="s">
        <v>40</v>
      </c>
      <c r="C926" s="62" t="s">
        <v>972</v>
      </c>
      <c r="D926" s="417">
        <v>45597</v>
      </c>
      <c r="E926" s="395">
        <v>28</v>
      </c>
    </row>
    <row r="927" spans="1:5">
      <c r="A927" s="415">
        <v>918</v>
      </c>
      <c r="B927" s="416" t="s">
        <v>49</v>
      </c>
      <c r="C927" s="62" t="s">
        <v>985</v>
      </c>
      <c r="D927" s="417">
        <v>45597</v>
      </c>
      <c r="E927" s="395">
        <v>1</v>
      </c>
    </row>
    <row r="928" spans="1:5">
      <c r="A928" s="415">
        <v>919</v>
      </c>
      <c r="B928" s="416" t="s">
        <v>49</v>
      </c>
      <c r="C928" s="62" t="s">
        <v>981</v>
      </c>
      <c r="D928" s="417">
        <v>45597</v>
      </c>
      <c r="E928" s="395">
        <v>1</v>
      </c>
    </row>
    <row r="929" spans="1:5">
      <c r="A929" s="415">
        <v>920</v>
      </c>
      <c r="B929" s="416" t="s">
        <v>40</v>
      </c>
      <c r="C929" s="62" t="s">
        <v>972</v>
      </c>
      <c r="D929" s="417">
        <v>45598</v>
      </c>
      <c r="E929" s="395">
        <v>1</v>
      </c>
    </row>
    <row r="930" spans="1:5">
      <c r="A930" s="415">
        <v>921</v>
      </c>
      <c r="B930" s="416" t="s">
        <v>40</v>
      </c>
      <c r="C930" s="62" t="s">
        <v>974</v>
      </c>
      <c r="D930" s="417">
        <v>45601</v>
      </c>
      <c r="E930" s="395">
        <v>16</v>
      </c>
    </row>
    <row r="931" spans="1:5">
      <c r="A931" s="415">
        <v>922</v>
      </c>
      <c r="B931" s="416" t="s">
        <v>40</v>
      </c>
      <c r="C931" s="62" t="s">
        <v>973</v>
      </c>
      <c r="D931" s="417">
        <v>45601</v>
      </c>
      <c r="E931" s="395">
        <v>11</v>
      </c>
    </row>
    <row r="932" spans="1:5">
      <c r="A932" s="415">
        <v>923</v>
      </c>
      <c r="B932" s="416" t="s">
        <v>47</v>
      </c>
      <c r="C932" s="62" t="s">
        <v>978</v>
      </c>
      <c r="D932" s="417">
        <v>45601</v>
      </c>
      <c r="E932" s="395">
        <v>30</v>
      </c>
    </row>
    <row r="933" spans="1:5">
      <c r="A933" s="415">
        <v>924</v>
      </c>
      <c r="B933" s="416" t="s">
        <v>40</v>
      </c>
      <c r="C933" s="62" t="s">
        <v>974</v>
      </c>
      <c r="D933" s="417">
        <v>45602</v>
      </c>
      <c r="E933" s="395">
        <v>16</v>
      </c>
    </row>
    <row r="934" spans="1:5">
      <c r="A934" s="415">
        <v>925</v>
      </c>
      <c r="B934" s="416" t="s">
        <v>40</v>
      </c>
      <c r="C934" s="62" t="s">
        <v>973</v>
      </c>
      <c r="D934" s="417">
        <v>45602</v>
      </c>
      <c r="E934" s="395">
        <v>21</v>
      </c>
    </row>
    <row r="935" spans="1:5">
      <c r="A935" s="415">
        <v>926</v>
      </c>
      <c r="B935" s="416" t="s">
        <v>38</v>
      </c>
      <c r="C935" s="62" t="s">
        <v>967</v>
      </c>
      <c r="D935" s="417">
        <v>45602</v>
      </c>
      <c r="E935" s="395">
        <v>1</v>
      </c>
    </row>
    <row r="936" spans="1:5">
      <c r="A936" s="415">
        <v>927</v>
      </c>
      <c r="B936" s="416" t="s">
        <v>49</v>
      </c>
      <c r="C936" s="62" t="s">
        <v>985</v>
      </c>
      <c r="D936" s="417">
        <v>45602</v>
      </c>
      <c r="E936" s="395">
        <v>8</v>
      </c>
    </row>
    <row r="937" spans="1:5">
      <c r="A937" s="415">
        <v>928</v>
      </c>
      <c r="B937" s="416" t="s">
        <v>47</v>
      </c>
      <c r="C937" s="62" t="s">
        <v>979</v>
      </c>
      <c r="D937" s="417">
        <v>45603</v>
      </c>
      <c r="E937" s="395">
        <v>30</v>
      </c>
    </row>
    <row r="938" spans="1:5">
      <c r="A938" s="415">
        <v>929</v>
      </c>
      <c r="B938" s="416" t="s">
        <v>49</v>
      </c>
      <c r="C938" s="62" t="s">
        <v>985</v>
      </c>
      <c r="D938" s="417">
        <v>45603</v>
      </c>
      <c r="E938" s="395">
        <v>58</v>
      </c>
    </row>
    <row r="939" spans="1:5">
      <c r="A939" s="415">
        <v>930</v>
      </c>
      <c r="B939" s="416" t="s">
        <v>49</v>
      </c>
      <c r="C939" s="62" t="s">
        <v>985</v>
      </c>
      <c r="D939" s="417">
        <v>45604</v>
      </c>
      <c r="E939" s="395">
        <v>8</v>
      </c>
    </row>
    <row r="940" spans="1:5">
      <c r="A940" s="415">
        <v>931</v>
      </c>
      <c r="B940" s="416" t="s">
        <v>38</v>
      </c>
      <c r="C940" s="62" t="s">
        <v>967</v>
      </c>
      <c r="D940" s="417">
        <v>45604</v>
      </c>
      <c r="E940" s="395">
        <v>2</v>
      </c>
    </row>
    <row r="941" spans="1:5">
      <c r="A941" s="415">
        <v>932</v>
      </c>
      <c r="B941" s="416" t="s">
        <v>49</v>
      </c>
      <c r="C941" s="62" t="s">
        <v>981</v>
      </c>
      <c r="D941" s="417">
        <v>45617</v>
      </c>
      <c r="E941" s="395">
        <v>3</v>
      </c>
    </row>
    <row r="942" spans="1:5">
      <c r="A942" s="415">
        <v>933</v>
      </c>
      <c r="B942" s="416" t="s">
        <v>49</v>
      </c>
      <c r="C942" s="62" t="s">
        <v>981</v>
      </c>
      <c r="D942" s="417">
        <v>45622</v>
      </c>
      <c r="E942" s="395">
        <v>12</v>
      </c>
    </row>
    <row r="943" spans="1:5">
      <c r="A943" s="415">
        <v>934</v>
      </c>
      <c r="B943" s="416" t="s">
        <v>49</v>
      </c>
      <c r="C943" s="62" t="s">
        <v>981</v>
      </c>
      <c r="D943" s="417">
        <v>45623</v>
      </c>
      <c r="E943" s="395">
        <v>12</v>
      </c>
    </row>
    <row r="944" spans="1:5">
      <c r="A944" s="415">
        <v>935</v>
      </c>
      <c r="B944" s="416" t="s">
        <v>49</v>
      </c>
      <c r="C944" s="62" t="s">
        <v>981</v>
      </c>
      <c r="D944" s="417">
        <v>45624</v>
      </c>
      <c r="E944" s="395">
        <v>2</v>
      </c>
    </row>
    <row r="945" spans="1:5">
      <c r="A945" s="415">
        <v>936</v>
      </c>
      <c r="B945" s="416" t="s">
        <v>49</v>
      </c>
      <c r="C945" s="62" t="s">
        <v>982</v>
      </c>
      <c r="D945" s="417">
        <v>45628</v>
      </c>
      <c r="E945" s="395">
        <v>11</v>
      </c>
    </row>
    <row r="946" spans="1:5">
      <c r="A946" s="415">
        <v>937</v>
      </c>
      <c r="B946" s="416" t="s">
        <v>49</v>
      </c>
      <c r="C946" s="62" t="s">
        <v>986</v>
      </c>
      <c r="D946" s="417">
        <v>45630</v>
      </c>
      <c r="E946" s="395">
        <v>30</v>
      </c>
    </row>
    <row r="947" spans="1:5">
      <c r="A947" s="415">
        <v>938</v>
      </c>
      <c r="B947" s="416" t="s">
        <v>49</v>
      </c>
      <c r="C947" s="62" t="s">
        <v>987</v>
      </c>
      <c r="D947" s="417">
        <v>45639</v>
      </c>
      <c r="E947" s="395">
        <v>36</v>
      </c>
    </row>
    <row r="948" spans="1:5">
      <c r="A948" s="446" t="s">
        <v>5</v>
      </c>
      <c r="B948" s="447"/>
      <c r="C948" s="309"/>
      <c r="D948" s="309"/>
      <c r="E948" s="379">
        <f>SUM(E10:E947)</f>
        <v>11691</v>
      </c>
    </row>
    <row r="949" spans="1:5" ht="20.25">
      <c r="A949" s="445" t="str">
        <f>CONCATENATE("Total de Registros: ",COUNTA(C10:C948))</f>
        <v>Total de Registros: 938</v>
      </c>
      <c r="B949" s="445"/>
      <c r="C949" s="72"/>
      <c r="D949" s="72"/>
      <c r="E949" s="72"/>
    </row>
    <row r="950" spans="1:5" ht="12.75" customHeight="1">
      <c r="A950" s="448" t="s">
        <v>997</v>
      </c>
      <c r="B950" s="448"/>
      <c r="C950" s="448"/>
      <c r="D950" s="448"/>
      <c r="E950" s="448"/>
    </row>
    <row r="951" spans="1:5">
      <c r="A951" s="444" t="s">
        <v>247</v>
      </c>
      <c r="B951" s="444"/>
      <c r="C951" s="444"/>
      <c r="D951" s="444"/>
      <c r="E951" s="444"/>
    </row>
  </sheetData>
  <mergeCells count="13">
    <mergeCell ref="A951:E951"/>
    <mergeCell ref="A949:B949"/>
    <mergeCell ref="A948:B948"/>
    <mergeCell ref="A950:E950"/>
    <mergeCell ref="A1:E1"/>
    <mergeCell ref="A2:E2"/>
    <mergeCell ref="A5:E5"/>
    <mergeCell ref="A7:E7"/>
    <mergeCell ref="A8:B8"/>
    <mergeCell ref="C8:D8"/>
    <mergeCell ref="A6:E6"/>
    <mergeCell ref="A4:E4"/>
    <mergeCell ref="A3:E3"/>
  </mergeCells>
  <pageMargins left="0.7" right="0.7" top="0.75" bottom="0.75" header="0.3" footer="0.3"/>
  <pageSetup scale="56" fitToHeight="0" orientation="portrait" r:id="rId1"/>
  <rowBreaks count="11" manualBreakCount="11">
    <brk id="78" max="4" man="1"/>
    <brk id="164" max="4" man="1"/>
    <brk id="250" max="4" man="1"/>
    <brk id="337" max="4" man="1"/>
    <brk id="423" max="4" man="1"/>
    <brk id="513" max="4" man="1"/>
    <brk id="600" max="4" man="1"/>
    <brk id="687" max="4" man="1"/>
    <brk id="774" max="4" man="1"/>
    <brk id="861" max="4" man="1"/>
    <brk id="939"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5:J961"/>
  <sheetViews>
    <sheetView showGridLines="0" view="pageBreakPreview" zoomScale="80" zoomScaleNormal="100" zoomScaleSheetLayoutView="80" workbookViewId="0">
      <selection activeCell="C946" sqref="C946"/>
    </sheetView>
  </sheetViews>
  <sheetFormatPr baseColWidth="10" defaultRowHeight="15"/>
  <cols>
    <col min="1" max="1" width="132.83203125" style="335" bestFit="1" customWidth="1"/>
    <col min="2" max="2" width="20.33203125" style="294" bestFit="1" customWidth="1"/>
    <col min="3" max="3" width="21.1640625" style="294" customWidth="1"/>
    <col min="4" max="4" width="22.1640625" style="294" customWidth="1"/>
    <col min="5" max="5" width="30.1640625" style="294" customWidth="1"/>
    <col min="6" max="8" width="18" style="294" customWidth="1"/>
    <col min="9" max="9" width="22.6640625" style="294" customWidth="1"/>
    <col min="10" max="13" width="12" style="334"/>
    <col min="14" max="14" width="4.1640625" style="334" customWidth="1"/>
    <col min="15" max="16384" width="12" style="334"/>
  </cols>
  <sheetData>
    <row r="5" spans="1:10" s="319" customFormat="1" ht="45" customHeight="1">
      <c r="A5" s="426" t="s">
        <v>236</v>
      </c>
      <c r="B5" s="426"/>
      <c r="C5" s="426"/>
      <c r="D5" s="426"/>
      <c r="E5" s="426"/>
      <c r="F5" s="426"/>
      <c r="G5" s="426"/>
      <c r="H5" s="426"/>
      <c r="I5" s="328"/>
    </row>
    <row r="6" spans="1:10" s="330" customFormat="1" ht="16.5" customHeight="1">
      <c r="A6" s="478" t="s">
        <v>57</v>
      </c>
      <c r="B6" s="478"/>
      <c r="C6" s="478"/>
      <c r="D6" s="478"/>
      <c r="E6" s="478"/>
      <c r="F6" s="478"/>
      <c r="G6" s="478"/>
      <c r="H6" s="478"/>
      <c r="I6" s="329"/>
    </row>
    <row r="7" spans="1:10" s="330" customFormat="1" ht="16.5" customHeight="1">
      <c r="A7" s="478" t="s">
        <v>9</v>
      </c>
      <c r="B7" s="478"/>
      <c r="C7" s="478"/>
      <c r="D7" s="478"/>
      <c r="E7" s="478"/>
      <c r="F7" s="478"/>
      <c r="G7" s="478"/>
      <c r="H7" s="478"/>
      <c r="I7" s="329"/>
    </row>
    <row r="8" spans="1:10" s="330" customFormat="1" ht="16.5" customHeight="1">
      <c r="A8" s="479" t="s">
        <v>281</v>
      </c>
      <c r="B8" s="479"/>
      <c r="C8" s="479"/>
      <c r="D8" s="479"/>
      <c r="E8" s="479"/>
      <c r="F8" s="479"/>
      <c r="G8" s="479"/>
      <c r="H8" s="479"/>
      <c r="I8" s="331"/>
    </row>
    <row r="9" spans="1:10" s="330" customFormat="1" ht="16.5" customHeight="1">
      <c r="A9" s="480" t="s">
        <v>283</v>
      </c>
      <c r="B9" s="480"/>
      <c r="C9" s="480"/>
      <c r="D9" s="480"/>
      <c r="E9" s="480"/>
      <c r="F9" s="480"/>
      <c r="G9" s="480"/>
      <c r="H9" s="480"/>
      <c r="I9" s="329"/>
    </row>
    <row r="10" spans="1:10" s="319" customFormat="1" ht="16.5" customHeight="1">
      <c r="A10" s="481" t="str">
        <f>'Programación Académica'!Q10</f>
        <v>Acumulada al 4to Trimestre (Enero - Diciembre) 2024</v>
      </c>
      <c r="B10" s="481"/>
      <c r="C10" s="481"/>
      <c r="D10" s="481"/>
      <c r="E10" s="481"/>
      <c r="F10" s="481"/>
      <c r="G10" s="481"/>
      <c r="H10" s="481"/>
      <c r="I10" s="332"/>
      <c r="J10" s="333"/>
    </row>
    <row r="11" spans="1:10" s="319" customFormat="1" ht="16.149999999999999" customHeight="1">
      <c r="A11" s="474" t="s">
        <v>998</v>
      </c>
      <c r="B11" s="474"/>
      <c r="C11" s="474"/>
      <c r="D11" s="474"/>
      <c r="E11" s="474"/>
      <c r="F11" s="474"/>
      <c r="G11" s="474"/>
      <c r="H11" s="474"/>
      <c r="I11" s="333"/>
      <c r="J11" s="333"/>
    </row>
    <row r="12" spans="1:10" s="319" customFormat="1" ht="17.25" customHeight="1">
      <c r="A12" s="475" t="s">
        <v>964</v>
      </c>
      <c r="B12" s="476"/>
      <c r="C12" s="476"/>
      <c r="F12" s="292"/>
      <c r="G12" s="276" t="s">
        <v>0</v>
      </c>
      <c r="H12" s="383" t="s">
        <v>1000</v>
      </c>
    </row>
    <row r="13" spans="1:10" s="319" customFormat="1">
      <c r="A13" s="293"/>
      <c r="B13" s="291"/>
      <c r="C13" s="291"/>
      <c r="D13" s="276"/>
      <c r="E13" s="277"/>
      <c r="F13" s="477" t="s">
        <v>329</v>
      </c>
      <c r="G13" s="477"/>
      <c r="H13" s="477"/>
    </row>
    <row r="14" spans="1:10" ht="39" customHeight="1">
      <c r="A14" s="311" t="s">
        <v>569</v>
      </c>
      <c r="B14" s="310" t="s">
        <v>570</v>
      </c>
      <c r="C14" s="310" t="s">
        <v>54</v>
      </c>
      <c r="D14" s="311" t="s">
        <v>571</v>
      </c>
      <c r="E14" s="311" t="s">
        <v>175</v>
      </c>
      <c r="F14" s="311" t="s">
        <v>330</v>
      </c>
      <c r="G14" s="311" t="s">
        <v>331</v>
      </c>
      <c r="H14" s="311" t="s">
        <v>332</v>
      </c>
    </row>
    <row r="15" spans="1:10">
      <c r="A15" s="457" t="s">
        <v>33</v>
      </c>
      <c r="B15" s="457" t="s">
        <v>165</v>
      </c>
      <c r="C15" s="381" t="s">
        <v>295</v>
      </c>
      <c r="D15" s="395">
        <v>55</v>
      </c>
      <c r="E15" s="459">
        <f>SUM(D15:D115)</f>
        <v>1981</v>
      </c>
      <c r="F15" s="459">
        <v>33</v>
      </c>
      <c r="G15" s="459">
        <v>2</v>
      </c>
      <c r="H15" s="459">
        <v>66</v>
      </c>
    </row>
    <row r="16" spans="1:10">
      <c r="A16" s="458"/>
      <c r="B16" s="458"/>
      <c r="C16" s="381" t="s">
        <v>293</v>
      </c>
      <c r="D16" s="395">
        <v>51</v>
      </c>
      <c r="E16" s="460"/>
      <c r="F16" s="460"/>
      <c r="G16" s="460"/>
      <c r="H16" s="460"/>
    </row>
    <row r="17" spans="1:8">
      <c r="A17" s="458"/>
      <c r="B17" s="458"/>
      <c r="C17" s="381" t="s">
        <v>297</v>
      </c>
      <c r="D17" s="395">
        <v>53</v>
      </c>
      <c r="E17" s="460"/>
      <c r="F17" s="460"/>
      <c r="G17" s="460"/>
      <c r="H17" s="460"/>
    </row>
    <row r="18" spans="1:8">
      <c r="A18" s="458"/>
      <c r="B18" s="458"/>
      <c r="C18" s="381" t="s">
        <v>299</v>
      </c>
      <c r="D18" s="395">
        <v>119</v>
      </c>
      <c r="E18" s="460"/>
      <c r="F18" s="460"/>
      <c r="G18" s="460"/>
      <c r="H18" s="460"/>
    </row>
    <row r="19" spans="1:8">
      <c r="A19" s="458"/>
      <c r="B19" s="458"/>
      <c r="C19" s="381" t="s">
        <v>296</v>
      </c>
      <c r="D19" s="395">
        <v>4</v>
      </c>
      <c r="E19" s="460"/>
      <c r="F19" s="460"/>
      <c r="G19" s="460"/>
      <c r="H19" s="460"/>
    </row>
    <row r="20" spans="1:8">
      <c r="A20" s="458"/>
      <c r="B20" s="458"/>
      <c r="C20" s="381" t="s">
        <v>296</v>
      </c>
      <c r="D20" s="395">
        <v>55</v>
      </c>
      <c r="E20" s="460"/>
      <c r="F20" s="460"/>
      <c r="G20" s="460"/>
      <c r="H20" s="460"/>
    </row>
    <row r="21" spans="1:8">
      <c r="A21" s="458"/>
      <c r="B21" s="458"/>
      <c r="C21" s="381" t="s">
        <v>285</v>
      </c>
      <c r="D21" s="395">
        <v>1</v>
      </c>
      <c r="E21" s="460"/>
      <c r="F21" s="460"/>
      <c r="G21" s="460"/>
      <c r="H21" s="460"/>
    </row>
    <row r="22" spans="1:8">
      <c r="A22" s="458"/>
      <c r="B22" s="458"/>
      <c r="C22" s="381" t="s">
        <v>285</v>
      </c>
      <c r="D22" s="395">
        <v>2</v>
      </c>
      <c r="E22" s="460"/>
      <c r="F22" s="460"/>
      <c r="G22" s="460"/>
      <c r="H22" s="460"/>
    </row>
    <row r="23" spans="1:8">
      <c r="A23" s="458"/>
      <c r="B23" s="458"/>
      <c r="C23" s="381" t="s">
        <v>285</v>
      </c>
      <c r="D23" s="395">
        <v>71</v>
      </c>
      <c r="E23" s="460"/>
      <c r="F23" s="460"/>
      <c r="G23" s="460"/>
      <c r="H23" s="460"/>
    </row>
    <row r="24" spans="1:8">
      <c r="A24" s="458"/>
      <c r="B24" s="458"/>
      <c r="C24" s="381" t="s">
        <v>389</v>
      </c>
      <c r="D24" s="395">
        <v>1</v>
      </c>
      <c r="E24" s="460"/>
      <c r="F24" s="460"/>
      <c r="G24" s="460"/>
      <c r="H24" s="460"/>
    </row>
    <row r="25" spans="1:8">
      <c r="A25" s="458"/>
      <c r="B25" s="458"/>
      <c r="C25" s="381" t="s">
        <v>389</v>
      </c>
      <c r="D25" s="395">
        <v>3</v>
      </c>
      <c r="E25" s="460"/>
      <c r="F25" s="460"/>
      <c r="G25" s="460"/>
      <c r="H25" s="460"/>
    </row>
    <row r="26" spans="1:8">
      <c r="A26" s="458"/>
      <c r="B26" s="458"/>
      <c r="C26" s="381" t="s">
        <v>389</v>
      </c>
      <c r="D26" s="395">
        <v>27</v>
      </c>
      <c r="E26" s="460"/>
      <c r="F26" s="460"/>
      <c r="G26" s="460"/>
      <c r="H26" s="460"/>
    </row>
    <row r="27" spans="1:8">
      <c r="A27" s="458"/>
      <c r="B27" s="458"/>
      <c r="C27" s="381" t="s">
        <v>389</v>
      </c>
      <c r="D27" s="395">
        <v>12</v>
      </c>
      <c r="E27" s="460"/>
      <c r="F27" s="460"/>
      <c r="G27" s="460"/>
      <c r="H27" s="460"/>
    </row>
    <row r="28" spans="1:8">
      <c r="A28" s="458"/>
      <c r="B28" s="458"/>
      <c r="C28" s="381" t="s">
        <v>389</v>
      </c>
      <c r="D28" s="395">
        <v>2</v>
      </c>
      <c r="E28" s="460"/>
      <c r="F28" s="460"/>
      <c r="G28" s="460"/>
      <c r="H28" s="460"/>
    </row>
    <row r="29" spans="1:8">
      <c r="A29" s="458"/>
      <c r="B29" s="458"/>
      <c r="C29" s="381" t="s">
        <v>389</v>
      </c>
      <c r="D29" s="395">
        <v>21</v>
      </c>
      <c r="E29" s="460"/>
      <c r="F29" s="460"/>
      <c r="G29" s="460"/>
      <c r="H29" s="460"/>
    </row>
    <row r="30" spans="1:8">
      <c r="A30" s="458"/>
      <c r="B30" s="458"/>
      <c r="C30" s="381" t="s">
        <v>389</v>
      </c>
      <c r="D30" s="395">
        <v>6</v>
      </c>
      <c r="E30" s="460"/>
      <c r="F30" s="460"/>
      <c r="G30" s="460"/>
      <c r="H30" s="460"/>
    </row>
    <row r="31" spans="1:8">
      <c r="A31" s="458"/>
      <c r="B31" s="458"/>
      <c r="C31" s="381" t="s">
        <v>389</v>
      </c>
      <c r="D31" s="395">
        <v>1</v>
      </c>
      <c r="E31" s="460"/>
      <c r="F31" s="460"/>
      <c r="G31" s="460"/>
      <c r="H31" s="460"/>
    </row>
    <row r="32" spans="1:8">
      <c r="A32" s="458"/>
      <c r="B32" s="458"/>
      <c r="C32" s="381" t="s">
        <v>389</v>
      </c>
      <c r="D32" s="395">
        <v>2</v>
      </c>
      <c r="E32" s="460"/>
      <c r="F32" s="460"/>
      <c r="G32" s="460"/>
      <c r="H32" s="460"/>
    </row>
    <row r="33" spans="1:8">
      <c r="A33" s="458"/>
      <c r="B33" s="458"/>
      <c r="C33" s="381" t="s">
        <v>389</v>
      </c>
      <c r="D33" s="395">
        <v>6</v>
      </c>
      <c r="E33" s="460"/>
      <c r="F33" s="460"/>
      <c r="G33" s="460"/>
      <c r="H33" s="460"/>
    </row>
    <row r="34" spans="1:8">
      <c r="A34" s="458"/>
      <c r="B34" s="458"/>
      <c r="C34" s="381" t="s">
        <v>389</v>
      </c>
      <c r="D34" s="395">
        <v>2</v>
      </c>
      <c r="E34" s="460"/>
      <c r="F34" s="460"/>
      <c r="G34" s="460"/>
      <c r="H34" s="460"/>
    </row>
    <row r="35" spans="1:8">
      <c r="A35" s="458"/>
      <c r="B35" s="458"/>
      <c r="C35" s="381" t="s">
        <v>389</v>
      </c>
      <c r="D35" s="395">
        <v>1</v>
      </c>
      <c r="E35" s="460"/>
      <c r="F35" s="460"/>
      <c r="G35" s="460"/>
      <c r="H35" s="460"/>
    </row>
    <row r="36" spans="1:8">
      <c r="A36" s="458"/>
      <c r="B36" s="458"/>
      <c r="C36" s="381" t="s">
        <v>389</v>
      </c>
      <c r="D36" s="395">
        <v>1</v>
      </c>
      <c r="E36" s="460"/>
      <c r="F36" s="460"/>
      <c r="G36" s="460"/>
      <c r="H36" s="460"/>
    </row>
    <row r="37" spans="1:8">
      <c r="A37" s="458"/>
      <c r="B37" s="458"/>
      <c r="C37" s="381" t="s">
        <v>300</v>
      </c>
      <c r="D37" s="395">
        <v>65</v>
      </c>
      <c r="E37" s="460"/>
      <c r="F37" s="460"/>
      <c r="G37" s="460"/>
      <c r="H37" s="460"/>
    </row>
    <row r="38" spans="1:8">
      <c r="A38" s="458"/>
      <c r="B38" s="458"/>
      <c r="C38" s="381" t="s">
        <v>306</v>
      </c>
      <c r="D38" s="395">
        <v>1</v>
      </c>
      <c r="E38" s="460"/>
      <c r="F38" s="460"/>
      <c r="G38" s="460"/>
      <c r="H38" s="460"/>
    </row>
    <row r="39" spans="1:8">
      <c r="A39" s="458"/>
      <c r="B39" s="458"/>
      <c r="C39" s="381" t="s">
        <v>306</v>
      </c>
      <c r="D39" s="395">
        <v>6</v>
      </c>
      <c r="E39" s="460"/>
      <c r="F39" s="460"/>
      <c r="G39" s="460"/>
      <c r="H39" s="460"/>
    </row>
    <row r="40" spans="1:8">
      <c r="A40" s="458"/>
      <c r="B40" s="458"/>
      <c r="C40" s="381" t="s">
        <v>306</v>
      </c>
      <c r="D40" s="395">
        <v>3</v>
      </c>
      <c r="E40" s="460"/>
      <c r="F40" s="460"/>
      <c r="G40" s="460"/>
      <c r="H40" s="460"/>
    </row>
    <row r="41" spans="1:8">
      <c r="A41" s="458"/>
      <c r="B41" s="458"/>
      <c r="C41" s="381" t="s">
        <v>306</v>
      </c>
      <c r="D41" s="395">
        <v>1</v>
      </c>
      <c r="E41" s="460"/>
      <c r="F41" s="460"/>
      <c r="G41" s="460"/>
      <c r="H41" s="460"/>
    </row>
    <row r="42" spans="1:8">
      <c r="A42" s="458"/>
      <c r="B42" s="458"/>
      <c r="C42" s="381" t="s">
        <v>306</v>
      </c>
      <c r="D42" s="395">
        <v>9</v>
      </c>
      <c r="E42" s="460"/>
      <c r="F42" s="460"/>
      <c r="G42" s="460"/>
      <c r="H42" s="460"/>
    </row>
    <row r="43" spans="1:8">
      <c r="A43" s="458"/>
      <c r="B43" s="458"/>
      <c r="C43" s="381" t="s">
        <v>306</v>
      </c>
      <c r="D43" s="395">
        <v>6</v>
      </c>
      <c r="E43" s="460"/>
      <c r="F43" s="460"/>
      <c r="G43" s="460"/>
      <c r="H43" s="460"/>
    </row>
    <row r="44" spans="1:8">
      <c r="A44" s="458"/>
      <c r="B44" s="458"/>
      <c r="C44" s="381" t="s">
        <v>306</v>
      </c>
      <c r="D44" s="395">
        <v>4</v>
      </c>
      <c r="E44" s="460"/>
      <c r="F44" s="460"/>
      <c r="G44" s="460"/>
      <c r="H44" s="460"/>
    </row>
    <row r="45" spans="1:8">
      <c r="A45" s="458"/>
      <c r="B45" s="458"/>
      <c r="C45" s="381" t="s">
        <v>392</v>
      </c>
      <c r="D45" s="395">
        <v>1</v>
      </c>
      <c r="E45" s="460"/>
      <c r="F45" s="460"/>
      <c r="G45" s="460"/>
      <c r="H45" s="460"/>
    </row>
    <row r="46" spans="1:8">
      <c r="A46" s="458"/>
      <c r="B46" s="458"/>
      <c r="C46" s="381" t="s">
        <v>392</v>
      </c>
      <c r="D46" s="395">
        <v>2</v>
      </c>
      <c r="E46" s="460"/>
      <c r="F46" s="460"/>
      <c r="G46" s="460"/>
      <c r="H46" s="460"/>
    </row>
    <row r="47" spans="1:8">
      <c r="A47" s="458"/>
      <c r="B47" s="458"/>
      <c r="C47" s="381" t="s">
        <v>392</v>
      </c>
      <c r="D47" s="395">
        <v>38</v>
      </c>
      <c r="E47" s="460"/>
      <c r="F47" s="460"/>
      <c r="G47" s="460"/>
      <c r="H47" s="460"/>
    </row>
    <row r="48" spans="1:8">
      <c r="A48" s="458"/>
      <c r="B48" s="458"/>
      <c r="C48" s="381" t="s">
        <v>392</v>
      </c>
      <c r="D48" s="395">
        <v>5</v>
      </c>
      <c r="E48" s="460"/>
      <c r="F48" s="460"/>
      <c r="G48" s="460"/>
      <c r="H48" s="460"/>
    </row>
    <row r="49" spans="1:8">
      <c r="A49" s="458"/>
      <c r="B49" s="458"/>
      <c r="C49" s="381" t="s">
        <v>392</v>
      </c>
      <c r="D49" s="395">
        <v>2</v>
      </c>
      <c r="E49" s="460"/>
      <c r="F49" s="460"/>
      <c r="G49" s="460"/>
      <c r="H49" s="460"/>
    </row>
    <row r="50" spans="1:8">
      <c r="A50" s="458"/>
      <c r="B50" s="458"/>
      <c r="C50" s="381" t="s">
        <v>392</v>
      </c>
      <c r="D50" s="395">
        <v>3</v>
      </c>
      <c r="E50" s="460"/>
      <c r="F50" s="460"/>
      <c r="G50" s="460"/>
      <c r="H50" s="460"/>
    </row>
    <row r="51" spans="1:8">
      <c r="A51" s="458"/>
      <c r="B51" s="458"/>
      <c r="C51" s="381" t="s">
        <v>392</v>
      </c>
      <c r="D51" s="395">
        <v>1</v>
      </c>
      <c r="E51" s="460"/>
      <c r="F51" s="460"/>
      <c r="G51" s="460"/>
      <c r="H51" s="460"/>
    </row>
    <row r="52" spans="1:8">
      <c r="A52" s="458"/>
      <c r="B52" s="458"/>
      <c r="C52" s="381" t="s">
        <v>392</v>
      </c>
      <c r="D52" s="395">
        <v>1</v>
      </c>
      <c r="E52" s="460"/>
      <c r="F52" s="460"/>
      <c r="G52" s="460"/>
      <c r="H52" s="460"/>
    </row>
    <row r="53" spans="1:8">
      <c r="A53" s="458"/>
      <c r="B53" s="458"/>
      <c r="C53" s="381" t="s">
        <v>401</v>
      </c>
      <c r="D53" s="395">
        <v>1</v>
      </c>
      <c r="E53" s="460"/>
      <c r="F53" s="460"/>
      <c r="G53" s="460"/>
      <c r="H53" s="460"/>
    </row>
    <row r="54" spans="1:8">
      <c r="A54" s="458"/>
      <c r="B54" s="458"/>
      <c r="C54" s="381" t="s">
        <v>401</v>
      </c>
      <c r="D54" s="395">
        <v>50</v>
      </c>
      <c r="E54" s="460"/>
      <c r="F54" s="460"/>
      <c r="G54" s="460"/>
      <c r="H54" s="460"/>
    </row>
    <row r="55" spans="1:8">
      <c r="A55" s="458"/>
      <c r="B55" s="458"/>
      <c r="C55" s="381" t="s">
        <v>396</v>
      </c>
      <c r="D55" s="395">
        <v>1</v>
      </c>
      <c r="E55" s="460"/>
      <c r="F55" s="460"/>
      <c r="G55" s="460"/>
      <c r="H55" s="460"/>
    </row>
    <row r="56" spans="1:8">
      <c r="A56" s="458"/>
      <c r="B56" s="458"/>
      <c r="C56" s="381" t="s">
        <v>396</v>
      </c>
      <c r="D56" s="395">
        <v>20</v>
      </c>
      <c r="E56" s="460"/>
      <c r="F56" s="460"/>
      <c r="G56" s="460"/>
      <c r="H56" s="460"/>
    </row>
    <row r="57" spans="1:8">
      <c r="A57" s="458"/>
      <c r="B57" s="458"/>
      <c r="C57" s="381" t="s">
        <v>396</v>
      </c>
      <c r="D57" s="395">
        <v>4</v>
      </c>
      <c r="E57" s="460"/>
      <c r="F57" s="460"/>
      <c r="G57" s="460"/>
      <c r="H57" s="460"/>
    </row>
    <row r="58" spans="1:8">
      <c r="A58" s="458"/>
      <c r="B58" s="458"/>
      <c r="C58" s="381" t="s">
        <v>396</v>
      </c>
      <c r="D58" s="395">
        <v>5</v>
      </c>
      <c r="E58" s="460"/>
      <c r="F58" s="460"/>
      <c r="G58" s="460"/>
      <c r="H58" s="460"/>
    </row>
    <row r="59" spans="1:8">
      <c r="A59" s="458"/>
      <c r="B59" s="458"/>
      <c r="C59" s="381" t="s">
        <v>396</v>
      </c>
      <c r="D59" s="395">
        <v>1</v>
      </c>
      <c r="E59" s="460"/>
      <c r="F59" s="460"/>
      <c r="G59" s="460"/>
      <c r="H59" s="460"/>
    </row>
    <row r="60" spans="1:8">
      <c r="A60" s="458"/>
      <c r="B60" s="458"/>
      <c r="C60" s="381" t="s">
        <v>396</v>
      </c>
      <c r="D60" s="395">
        <v>7</v>
      </c>
      <c r="E60" s="460"/>
      <c r="F60" s="460"/>
      <c r="G60" s="460"/>
      <c r="H60" s="460"/>
    </row>
    <row r="61" spans="1:8">
      <c r="A61" s="458"/>
      <c r="B61" s="458"/>
      <c r="C61" s="381" t="s">
        <v>396</v>
      </c>
      <c r="D61" s="395">
        <v>2</v>
      </c>
      <c r="E61" s="460"/>
      <c r="F61" s="460"/>
      <c r="G61" s="460"/>
      <c r="H61" s="460"/>
    </row>
    <row r="62" spans="1:8">
      <c r="A62" s="458"/>
      <c r="B62" s="458"/>
      <c r="C62" s="381" t="s">
        <v>396</v>
      </c>
      <c r="D62" s="395">
        <v>1</v>
      </c>
      <c r="E62" s="460"/>
      <c r="F62" s="460"/>
      <c r="G62" s="460"/>
      <c r="H62" s="460"/>
    </row>
    <row r="63" spans="1:8">
      <c r="A63" s="458"/>
      <c r="B63" s="458"/>
      <c r="C63" s="381" t="s">
        <v>396</v>
      </c>
      <c r="D63" s="395">
        <v>1</v>
      </c>
      <c r="E63" s="460"/>
      <c r="F63" s="460"/>
      <c r="G63" s="460"/>
      <c r="H63" s="460"/>
    </row>
    <row r="64" spans="1:8">
      <c r="A64" s="458"/>
      <c r="B64" s="458"/>
      <c r="C64" s="381" t="s">
        <v>398</v>
      </c>
      <c r="D64" s="395">
        <v>38</v>
      </c>
      <c r="E64" s="460"/>
      <c r="F64" s="460"/>
      <c r="G64" s="460"/>
      <c r="H64" s="460"/>
    </row>
    <row r="65" spans="1:8">
      <c r="A65" s="458"/>
      <c r="B65" s="458"/>
      <c r="C65" s="381" t="s">
        <v>398</v>
      </c>
      <c r="D65" s="395">
        <v>1</v>
      </c>
      <c r="E65" s="460"/>
      <c r="F65" s="460"/>
      <c r="G65" s="460"/>
      <c r="H65" s="460"/>
    </row>
    <row r="66" spans="1:8">
      <c r="A66" s="458"/>
      <c r="B66" s="458"/>
      <c r="C66" s="381" t="s">
        <v>398</v>
      </c>
      <c r="D66" s="395">
        <v>1</v>
      </c>
      <c r="E66" s="460"/>
      <c r="F66" s="460"/>
      <c r="G66" s="460"/>
      <c r="H66" s="460"/>
    </row>
    <row r="67" spans="1:8">
      <c r="A67" s="458"/>
      <c r="B67" s="458"/>
      <c r="C67" s="381" t="s">
        <v>398</v>
      </c>
      <c r="D67" s="395">
        <v>18</v>
      </c>
      <c r="E67" s="460"/>
      <c r="F67" s="460"/>
      <c r="G67" s="460"/>
      <c r="H67" s="460"/>
    </row>
    <row r="68" spans="1:8">
      <c r="A68" s="458"/>
      <c r="B68" s="458"/>
      <c r="C68" s="381" t="s">
        <v>398</v>
      </c>
      <c r="D68" s="395">
        <v>2</v>
      </c>
      <c r="E68" s="460"/>
      <c r="F68" s="460"/>
      <c r="G68" s="460"/>
      <c r="H68" s="460"/>
    </row>
    <row r="69" spans="1:8">
      <c r="A69" s="458"/>
      <c r="B69" s="458"/>
      <c r="C69" s="381" t="s">
        <v>398</v>
      </c>
      <c r="D69" s="395">
        <v>1</v>
      </c>
      <c r="E69" s="460"/>
      <c r="F69" s="460"/>
      <c r="G69" s="460"/>
      <c r="H69" s="460"/>
    </row>
    <row r="70" spans="1:8">
      <c r="A70" s="458"/>
      <c r="B70" s="458"/>
      <c r="C70" s="381" t="s">
        <v>398</v>
      </c>
      <c r="D70" s="395">
        <v>1</v>
      </c>
      <c r="E70" s="460"/>
      <c r="F70" s="460"/>
      <c r="G70" s="460"/>
      <c r="H70" s="460"/>
    </row>
    <row r="71" spans="1:8">
      <c r="A71" s="458"/>
      <c r="B71" s="458"/>
      <c r="C71" s="381" t="s">
        <v>398</v>
      </c>
      <c r="D71" s="395">
        <v>2</v>
      </c>
      <c r="E71" s="460"/>
      <c r="F71" s="460"/>
      <c r="G71" s="460"/>
      <c r="H71" s="460"/>
    </row>
    <row r="72" spans="1:8">
      <c r="A72" s="458"/>
      <c r="B72" s="458"/>
      <c r="C72" s="381" t="s">
        <v>398</v>
      </c>
      <c r="D72" s="395">
        <v>2</v>
      </c>
      <c r="E72" s="460"/>
      <c r="F72" s="460"/>
      <c r="G72" s="460"/>
      <c r="H72" s="460"/>
    </row>
    <row r="73" spans="1:8">
      <c r="A73" s="458"/>
      <c r="B73" s="458"/>
      <c r="C73" s="381" t="s">
        <v>423</v>
      </c>
      <c r="D73" s="395">
        <v>94</v>
      </c>
      <c r="E73" s="460"/>
      <c r="F73" s="460"/>
      <c r="G73" s="460"/>
      <c r="H73" s="460"/>
    </row>
    <row r="74" spans="1:8">
      <c r="A74" s="458"/>
      <c r="B74" s="458"/>
      <c r="C74" s="381" t="s">
        <v>423</v>
      </c>
      <c r="D74" s="395">
        <v>1</v>
      </c>
      <c r="E74" s="460"/>
      <c r="F74" s="460"/>
      <c r="G74" s="460"/>
      <c r="H74" s="460"/>
    </row>
    <row r="75" spans="1:8">
      <c r="A75" s="458"/>
      <c r="B75" s="458"/>
      <c r="C75" s="381" t="s">
        <v>397</v>
      </c>
      <c r="D75" s="395">
        <v>3</v>
      </c>
      <c r="E75" s="460"/>
      <c r="F75" s="460"/>
      <c r="G75" s="460"/>
      <c r="H75" s="460"/>
    </row>
    <row r="76" spans="1:8">
      <c r="A76" s="458"/>
      <c r="B76" s="458"/>
      <c r="C76" s="381" t="s">
        <v>397</v>
      </c>
      <c r="D76" s="395">
        <v>9</v>
      </c>
      <c r="E76" s="460"/>
      <c r="F76" s="460"/>
      <c r="G76" s="460"/>
      <c r="H76" s="460"/>
    </row>
    <row r="77" spans="1:8">
      <c r="A77" s="458"/>
      <c r="B77" s="458"/>
      <c r="C77" s="381" t="s">
        <v>397</v>
      </c>
      <c r="D77" s="395">
        <v>2</v>
      </c>
      <c r="E77" s="460"/>
      <c r="F77" s="460"/>
      <c r="G77" s="460"/>
      <c r="H77" s="460"/>
    </row>
    <row r="78" spans="1:8">
      <c r="A78" s="458"/>
      <c r="B78" s="458"/>
      <c r="C78" s="381" t="s">
        <v>397</v>
      </c>
      <c r="D78" s="395">
        <v>3</v>
      </c>
      <c r="E78" s="460"/>
      <c r="F78" s="460"/>
      <c r="G78" s="460"/>
      <c r="H78" s="460"/>
    </row>
    <row r="79" spans="1:8">
      <c r="A79" s="458"/>
      <c r="B79" s="458"/>
      <c r="C79" s="381" t="s">
        <v>397</v>
      </c>
      <c r="D79" s="395">
        <v>1</v>
      </c>
      <c r="E79" s="460"/>
      <c r="F79" s="460"/>
      <c r="G79" s="460"/>
      <c r="H79" s="460"/>
    </row>
    <row r="80" spans="1:8">
      <c r="A80" s="458"/>
      <c r="B80" s="458"/>
      <c r="C80" s="381" t="s">
        <v>393</v>
      </c>
      <c r="D80" s="395">
        <v>3</v>
      </c>
      <c r="E80" s="460"/>
      <c r="F80" s="460"/>
      <c r="G80" s="460"/>
      <c r="H80" s="460"/>
    </row>
    <row r="81" spans="1:8">
      <c r="A81" s="458"/>
      <c r="B81" s="458"/>
      <c r="C81" s="381" t="s">
        <v>393</v>
      </c>
      <c r="D81" s="395">
        <v>19</v>
      </c>
      <c r="E81" s="460"/>
      <c r="F81" s="460"/>
      <c r="G81" s="460"/>
      <c r="H81" s="460"/>
    </row>
    <row r="82" spans="1:8">
      <c r="A82" s="458"/>
      <c r="B82" s="458"/>
      <c r="C82" s="381" t="s">
        <v>393</v>
      </c>
      <c r="D82" s="395">
        <v>8</v>
      </c>
      <c r="E82" s="460"/>
      <c r="F82" s="460"/>
      <c r="G82" s="460"/>
      <c r="H82" s="460"/>
    </row>
    <row r="83" spans="1:8">
      <c r="A83" s="458"/>
      <c r="B83" s="458"/>
      <c r="C83" s="381" t="s">
        <v>393</v>
      </c>
      <c r="D83" s="395">
        <v>10</v>
      </c>
      <c r="E83" s="460"/>
      <c r="F83" s="460"/>
      <c r="G83" s="460"/>
      <c r="H83" s="460"/>
    </row>
    <row r="84" spans="1:8">
      <c r="A84" s="458"/>
      <c r="B84" s="458"/>
      <c r="C84" s="381" t="s">
        <v>450</v>
      </c>
      <c r="D84" s="395">
        <v>62</v>
      </c>
      <c r="E84" s="460"/>
      <c r="F84" s="460"/>
      <c r="G84" s="460"/>
      <c r="H84" s="460"/>
    </row>
    <row r="85" spans="1:8">
      <c r="A85" s="458"/>
      <c r="B85" s="458"/>
      <c r="C85" s="381" t="s">
        <v>413</v>
      </c>
      <c r="D85" s="395">
        <v>40</v>
      </c>
      <c r="E85" s="460"/>
      <c r="F85" s="460"/>
      <c r="G85" s="460"/>
      <c r="H85" s="460"/>
    </row>
    <row r="86" spans="1:8">
      <c r="A86" s="458"/>
      <c r="B86" s="458"/>
      <c r="C86" s="381" t="s">
        <v>420</v>
      </c>
      <c r="D86" s="395">
        <v>63</v>
      </c>
      <c r="E86" s="460"/>
      <c r="F86" s="460"/>
      <c r="G86" s="460"/>
      <c r="H86" s="460"/>
    </row>
    <row r="87" spans="1:8">
      <c r="A87" s="458"/>
      <c r="B87" s="458"/>
      <c r="C87" s="381" t="s">
        <v>454</v>
      </c>
      <c r="D87" s="395">
        <v>66</v>
      </c>
      <c r="E87" s="460"/>
      <c r="F87" s="460"/>
      <c r="G87" s="460"/>
      <c r="H87" s="460"/>
    </row>
    <row r="88" spans="1:8">
      <c r="A88" s="458"/>
      <c r="B88" s="458"/>
      <c r="C88" s="381" t="s">
        <v>407</v>
      </c>
      <c r="D88" s="395">
        <v>71</v>
      </c>
      <c r="E88" s="460"/>
      <c r="F88" s="460"/>
      <c r="G88" s="460"/>
      <c r="H88" s="460"/>
    </row>
    <row r="89" spans="1:8">
      <c r="A89" s="458"/>
      <c r="B89" s="458"/>
      <c r="C89" s="381" t="s">
        <v>407</v>
      </c>
      <c r="D89" s="395">
        <v>1</v>
      </c>
      <c r="E89" s="460"/>
      <c r="F89" s="460"/>
      <c r="G89" s="460"/>
      <c r="H89" s="460"/>
    </row>
    <row r="90" spans="1:8">
      <c r="A90" s="458"/>
      <c r="B90" s="458"/>
      <c r="C90" s="381" t="s">
        <v>407</v>
      </c>
      <c r="D90" s="395">
        <v>1</v>
      </c>
      <c r="E90" s="460"/>
      <c r="F90" s="460"/>
      <c r="G90" s="460"/>
      <c r="H90" s="460"/>
    </row>
    <row r="91" spans="1:8">
      <c r="A91" s="458"/>
      <c r="B91" s="458"/>
      <c r="C91" s="381" t="s">
        <v>407</v>
      </c>
      <c r="D91" s="395">
        <v>1</v>
      </c>
      <c r="E91" s="460"/>
      <c r="F91" s="460"/>
      <c r="G91" s="460"/>
      <c r="H91" s="460"/>
    </row>
    <row r="92" spans="1:8">
      <c r="A92" s="458"/>
      <c r="B92" s="458"/>
      <c r="C92" s="381" t="s">
        <v>492</v>
      </c>
      <c r="D92" s="395">
        <v>106</v>
      </c>
      <c r="E92" s="460"/>
      <c r="F92" s="460"/>
      <c r="G92" s="460"/>
      <c r="H92" s="460"/>
    </row>
    <row r="93" spans="1:8">
      <c r="A93" s="458"/>
      <c r="B93" s="458"/>
      <c r="C93" s="381" t="s">
        <v>467</v>
      </c>
      <c r="D93" s="395">
        <v>1</v>
      </c>
      <c r="E93" s="460"/>
      <c r="F93" s="460"/>
      <c r="G93" s="460"/>
      <c r="H93" s="460"/>
    </row>
    <row r="94" spans="1:8">
      <c r="A94" s="458"/>
      <c r="B94" s="458"/>
      <c r="C94" s="381" t="s">
        <v>467</v>
      </c>
      <c r="D94" s="395">
        <v>33</v>
      </c>
      <c r="E94" s="460"/>
      <c r="F94" s="460"/>
      <c r="G94" s="460"/>
      <c r="H94" s="460"/>
    </row>
    <row r="95" spans="1:8">
      <c r="A95" s="458"/>
      <c r="B95" s="458"/>
      <c r="C95" s="381" t="s">
        <v>421</v>
      </c>
      <c r="D95" s="395">
        <v>76</v>
      </c>
      <c r="E95" s="460"/>
      <c r="F95" s="460"/>
      <c r="G95" s="460"/>
      <c r="H95" s="460"/>
    </row>
    <row r="96" spans="1:8">
      <c r="A96" s="458"/>
      <c r="B96" s="458"/>
      <c r="C96" s="381" t="s">
        <v>476</v>
      </c>
      <c r="D96" s="395">
        <v>166</v>
      </c>
      <c r="E96" s="460"/>
      <c r="F96" s="460"/>
      <c r="G96" s="460"/>
      <c r="H96" s="460"/>
    </row>
    <row r="97" spans="1:8">
      <c r="A97" s="458"/>
      <c r="B97" s="458"/>
      <c r="C97" s="381" t="s">
        <v>476</v>
      </c>
      <c r="D97" s="395">
        <v>1</v>
      </c>
      <c r="E97" s="460"/>
      <c r="F97" s="460"/>
      <c r="G97" s="460"/>
      <c r="H97" s="460"/>
    </row>
    <row r="98" spans="1:8">
      <c r="A98" s="458"/>
      <c r="B98" s="458"/>
      <c r="C98" s="381" t="s">
        <v>424</v>
      </c>
      <c r="D98" s="395">
        <v>62</v>
      </c>
      <c r="E98" s="460"/>
      <c r="F98" s="460"/>
      <c r="G98" s="460"/>
      <c r="H98" s="460"/>
    </row>
    <row r="99" spans="1:8">
      <c r="A99" s="458"/>
      <c r="B99" s="458"/>
      <c r="C99" s="381" t="s">
        <v>473</v>
      </c>
      <c r="D99" s="395">
        <v>100</v>
      </c>
      <c r="E99" s="460"/>
      <c r="F99" s="460"/>
      <c r="G99" s="460"/>
      <c r="H99" s="460"/>
    </row>
    <row r="100" spans="1:8">
      <c r="A100" s="458"/>
      <c r="B100" s="458"/>
      <c r="C100" s="381" t="s">
        <v>451</v>
      </c>
      <c r="D100" s="395">
        <v>1</v>
      </c>
      <c r="E100" s="460"/>
      <c r="F100" s="460"/>
      <c r="G100" s="460"/>
      <c r="H100" s="460"/>
    </row>
    <row r="101" spans="1:8">
      <c r="A101" s="458"/>
      <c r="B101" s="458"/>
      <c r="C101" s="381" t="s">
        <v>451</v>
      </c>
      <c r="D101" s="395">
        <v>44</v>
      </c>
      <c r="E101" s="460"/>
      <c r="F101" s="460"/>
      <c r="G101" s="460"/>
      <c r="H101" s="460"/>
    </row>
    <row r="102" spans="1:8">
      <c r="A102" s="458"/>
      <c r="B102" s="458"/>
      <c r="C102" s="381" t="s">
        <v>404</v>
      </c>
      <c r="D102" s="395">
        <v>2</v>
      </c>
      <c r="E102" s="460"/>
      <c r="F102" s="460"/>
      <c r="G102" s="460"/>
      <c r="H102" s="460"/>
    </row>
    <row r="103" spans="1:8">
      <c r="A103" s="458"/>
      <c r="B103" s="458"/>
      <c r="C103" s="381" t="s">
        <v>404</v>
      </c>
      <c r="D103" s="395">
        <v>1</v>
      </c>
      <c r="E103" s="460"/>
      <c r="F103" s="460"/>
      <c r="G103" s="460"/>
      <c r="H103" s="460"/>
    </row>
    <row r="104" spans="1:8">
      <c r="A104" s="458"/>
      <c r="B104" s="458"/>
      <c r="C104" s="381" t="s">
        <v>404</v>
      </c>
      <c r="D104" s="395">
        <v>1</v>
      </c>
      <c r="E104" s="460"/>
      <c r="F104" s="460"/>
      <c r="G104" s="460"/>
      <c r="H104" s="460"/>
    </row>
    <row r="105" spans="1:8">
      <c r="A105" s="458"/>
      <c r="B105" s="458"/>
      <c r="C105" s="381" t="s">
        <v>404</v>
      </c>
      <c r="D105" s="395">
        <v>7</v>
      </c>
      <c r="E105" s="460"/>
      <c r="F105" s="460"/>
      <c r="G105" s="460"/>
      <c r="H105" s="460"/>
    </row>
    <row r="106" spans="1:8">
      <c r="A106" s="458"/>
      <c r="B106" s="458"/>
      <c r="C106" s="381" t="s">
        <v>404</v>
      </c>
      <c r="D106" s="395">
        <v>2</v>
      </c>
      <c r="E106" s="460"/>
      <c r="F106" s="460"/>
      <c r="G106" s="460"/>
      <c r="H106" s="460"/>
    </row>
    <row r="107" spans="1:8">
      <c r="A107" s="458"/>
      <c r="B107" s="458"/>
      <c r="C107" s="381" t="s">
        <v>404</v>
      </c>
      <c r="D107" s="395">
        <v>8</v>
      </c>
      <c r="E107" s="460"/>
      <c r="F107" s="460"/>
      <c r="G107" s="460"/>
      <c r="H107" s="460"/>
    </row>
    <row r="108" spans="1:8">
      <c r="A108" s="458"/>
      <c r="B108" s="458"/>
      <c r="C108" s="381" t="s">
        <v>404</v>
      </c>
      <c r="D108" s="395">
        <v>4</v>
      </c>
      <c r="E108" s="460"/>
      <c r="F108" s="460"/>
      <c r="G108" s="460"/>
      <c r="H108" s="460"/>
    </row>
    <row r="109" spans="1:8">
      <c r="A109" s="458"/>
      <c r="B109" s="458"/>
      <c r="C109" s="381" t="s">
        <v>404</v>
      </c>
      <c r="D109" s="395">
        <v>1</v>
      </c>
      <c r="E109" s="460"/>
      <c r="F109" s="460"/>
      <c r="G109" s="460"/>
      <c r="H109" s="460"/>
    </row>
    <row r="110" spans="1:8">
      <c r="A110" s="458"/>
      <c r="B110" s="458"/>
      <c r="C110" s="381" t="s">
        <v>513</v>
      </c>
      <c r="D110" s="395">
        <v>25</v>
      </c>
      <c r="E110" s="460"/>
      <c r="F110" s="460"/>
      <c r="G110" s="460"/>
      <c r="H110" s="460"/>
    </row>
    <row r="111" spans="1:8">
      <c r="A111" s="458"/>
      <c r="B111" s="458"/>
      <c r="C111" s="381" t="s">
        <v>551</v>
      </c>
      <c r="D111" s="395">
        <v>14</v>
      </c>
      <c r="E111" s="460"/>
      <c r="F111" s="460"/>
      <c r="G111" s="460"/>
      <c r="H111" s="460"/>
    </row>
    <row r="112" spans="1:8">
      <c r="A112" s="458"/>
      <c r="B112" s="458"/>
      <c r="C112" s="381" t="s">
        <v>551</v>
      </c>
      <c r="D112" s="395">
        <v>1</v>
      </c>
      <c r="E112" s="460"/>
      <c r="F112" s="460"/>
      <c r="G112" s="460"/>
      <c r="H112" s="460"/>
    </row>
    <row r="113" spans="1:8">
      <c r="A113" s="458"/>
      <c r="B113" s="458"/>
      <c r="C113" s="381" t="s">
        <v>555</v>
      </c>
      <c r="D113" s="395">
        <v>21</v>
      </c>
      <c r="E113" s="460"/>
      <c r="F113" s="460"/>
      <c r="G113" s="460"/>
      <c r="H113" s="460"/>
    </row>
    <row r="114" spans="1:8">
      <c r="A114" s="458"/>
      <c r="B114" s="458"/>
      <c r="C114" s="381" t="s">
        <v>810</v>
      </c>
      <c r="D114" s="395">
        <v>37</v>
      </c>
      <c r="E114" s="460"/>
      <c r="F114" s="460"/>
      <c r="G114" s="460"/>
      <c r="H114" s="460"/>
    </row>
    <row r="115" spans="1:8">
      <c r="A115" s="458"/>
      <c r="B115" s="458"/>
      <c r="C115" s="381" t="s">
        <v>810</v>
      </c>
      <c r="D115" s="395">
        <v>6</v>
      </c>
      <c r="E115" s="460"/>
      <c r="F115" s="460"/>
      <c r="G115" s="460"/>
      <c r="H115" s="460"/>
    </row>
    <row r="116" spans="1:8">
      <c r="A116" s="457" t="s">
        <v>543</v>
      </c>
      <c r="B116" s="457" t="s">
        <v>604</v>
      </c>
      <c r="C116" s="381" t="s">
        <v>544</v>
      </c>
      <c r="D116" s="395">
        <v>82</v>
      </c>
      <c r="E116" s="459">
        <f>SUM(D116:D120)</f>
        <v>161</v>
      </c>
      <c r="F116" s="459">
        <v>2</v>
      </c>
      <c r="G116" s="459">
        <v>2</v>
      </c>
      <c r="H116" s="459">
        <v>4</v>
      </c>
    </row>
    <row r="117" spans="1:8">
      <c r="A117" s="458"/>
      <c r="B117" s="458"/>
      <c r="C117" s="381" t="s">
        <v>544</v>
      </c>
      <c r="D117" s="395">
        <v>7</v>
      </c>
      <c r="E117" s="460"/>
      <c r="F117" s="460"/>
      <c r="G117" s="460"/>
      <c r="H117" s="460"/>
    </row>
    <row r="118" spans="1:8">
      <c r="A118" s="458"/>
      <c r="B118" s="458"/>
      <c r="C118" s="381" t="s">
        <v>774</v>
      </c>
      <c r="D118" s="395">
        <v>3</v>
      </c>
      <c r="E118" s="460"/>
      <c r="F118" s="460"/>
      <c r="G118" s="460"/>
      <c r="H118" s="460"/>
    </row>
    <row r="119" spans="1:8">
      <c r="A119" s="458"/>
      <c r="B119" s="458"/>
      <c r="C119" s="381" t="s">
        <v>774</v>
      </c>
      <c r="D119" s="395">
        <v>56</v>
      </c>
      <c r="E119" s="460"/>
      <c r="F119" s="460"/>
      <c r="G119" s="460"/>
      <c r="H119" s="460"/>
    </row>
    <row r="120" spans="1:8">
      <c r="A120" s="458"/>
      <c r="B120" s="458"/>
      <c r="C120" s="381" t="s">
        <v>774</v>
      </c>
      <c r="D120" s="395">
        <v>13</v>
      </c>
      <c r="E120" s="460"/>
      <c r="F120" s="460"/>
      <c r="G120" s="460"/>
      <c r="H120" s="460"/>
    </row>
    <row r="121" spans="1:8">
      <c r="A121" s="457" t="s">
        <v>425</v>
      </c>
      <c r="B121" s="457" t="s">
        <v>576</v>
      </c>
      <c r="C121" s="381" t="s">
        <v>532</v>
      </c>
      <c r="D121" s="395">
        <v>1</v>
      </c>
      <c r="E121" s="459">
        <f>SUM(D121:D133)</f>
        <v>182</v>
      </c>
      <c r="F121" s="459">
        <v>3</v>
      </c>
      <c r="G121" s="459">
        <v>2</v>
      </c>
      <c r="H121" s="459">
        <v>6</v>
      </c>
    </row>
    <row r="122" spans="1:8">
      <c r="A122" s="458"/>
      <c r="B122" s="458"/>
      <c r="C122" s="381" t="s">
        <v>532</v>
      </c>
      <c r="D122" s="395">
        <v>37</v>
      </c>
      <c r="E122" s="460"/>
      <c r="F122" s="460"/>
      <c r="G122" s="460"/>
      <c r="H122" s="460"/>
    </row>
    <row r="123" spans="1:8">
      <c r="A123" s="458"/>
      <c r="B123" s="458"/>
      <c r="C123" s="381" t="s">
        <v>532</v>
      </c>
      <c r="D123" s="395">
        <v>9</v>
      </c>
      <c r="E123" s="460"/>
      <c r="F123" s="460"/>
      <c r="G123" s="460"/>
      <c r="H123" s="460"/>
    </row>
    <row r="124" spans="1:8">
      <c r="A124" s="458"/>
      <c r="B124" s="458"/>
      <c r="C124" s="381" t="s">
        <v>532</v>
      </c>
      <c r="D124" s="395">
        <v>4</v>
      </c>
      <c r="E124" s="460"/>
      <c r="F124" s="460"/>
      <c r="G124" s="460"/>
      <c r="H124" s="460"/>
    </row>
    <row r="125" spans="1:8">
      <c r="A125" s="458"/>
      <c r="B125" s="458"/>
      <c r="C125" s="381" t="s">
        <v>532</v>
      </c>
      <c r="D125" s="395">
        <v>10</v>
      </c>
      <c r="E125" s="460"/>
      <c r="F125" s="460"/>
      <c r="G125" s="460"/>
      <c r="H125" s="460"/>
    </row>
    <row r="126" spans="1:8">
      <c r="A126" s="458"/>
      <c r="B126" s="458"/>
      <c r="C126" s="381" t="s">
        <v>532</v>
      </c>
      <c r="D126" s="395">
        <v>4</v>
      </c>
      <c r="E126" s="460"/>
      <c r="F126" s="460"/>
      <c r="G126" s="460"/>
      <c r="H126" s="460"/>
    </row>
    <row r="127" spans="1:8">
      <c r="A127" s="458"/>
      <c r="B127" s="458"/>
      <c r="C127" s="381" t="s">
        <v>532</v>
      </c>
      <c r="D127" s="395">
        <v>4</v>
      </c>
      <c r="E127" s="460"/>
      <c r="F127" s="460"/>
      <c r="G127" s="460"/>
      <c r="H127" s="460"/>
    </row>
    <row r="128" spans="1:8">
      <c r="A128" s="458"/>
      <c r="B128" s="458"/>
      <c r="C128" s="381" t="s">
        <v>532</v>
      </c>
      <c r="D128" s="395">
        <v>4</v>
      </c>
      <c r="E128" s="460"/>
      <c r="F128" s="460"/>
      <c r="G128" s="460"/>
      <c r="H128" s="460"/>
    </row>
    <row r="129" spans="1:8">
      <c r="A129" s="458"/>
      <c r="B129" s="458"/>
      <c r="C129" s="381" t="s">
        <v>532</v>
      </c>
      <c r="D129" s="395">
        <v>21</v>
      </c>
      <c r="E129" s="460"/>
      <c r="F129" s="460"/>
      <c r="G129" s="460"/>
      <c r="H129" s="460"/>
    </row>
    <row r="130" spans="1:8">
      <c r="A130" s="458"/>
      <c r="B130" s="458"/>
      <c r="C130" s="381" t="s">
        <v>426</v>
      </c>
      <c r="D130" s="395">
        <v>6</v>
      </c>
      <c r="E130" s="460"/>
      <c r="F130" s="460"/>
      <c r="G130" s="460"/>
      <c r="H130" s="460"/>
    </row>
    <row r="131" spans="1:8">
      <c r="A131" s="458"/>
      <c r="B131" s="458"/>
      <c r="C131" s="381" t="s">
        <v>426</v>
      </c>
      <c r="D131" s="395">
        <v>35</v>
      </c>
      <c r="E131" s="460"/>
      <c r="F131" s="460"/>
      <c r="G131" s="460"/>
      <c r="H131" s="460"/>
    </row>
    <row r="132" spans="1:8">
      <c r="A132" s="458"/>
      <c r="B132" s="458"/>
      <c r="C132" s="381" t="s">
        <v>483</v>
      </c>
      <c r="D132" s="395">
        <v>43</v>
      </c>
      <c r="E132" s="460"/>
      <c r="F132" s="460"/>
      <c r="G132" s="460"/>
      <c r="H132" s="460"/>
    </row>
    <row r="133" spans="1:8">
      <c r="A133" s="458"/>
      <c r="B133" s="458"/>
      <c r="C133" s="381" t="s">
        <v>483</v>
      </c>
      <c r="D133" s="395">
        <v>4</v>
      </c>
      <c r="E133" s="460"/>
      <c r="F133" s="460"/>
      <c r="G133" s="460"/>
      <c r="H133" s="460"/>
    </row>
    <row r="134" spans="1:8">
      <c r="A134" s="457" t="s">
        <v>490</v>
      </c>
      <c r="B134" s="457" t="s">
        <v>577</v>
      </c>
      <c r="C134" s="381" t="s">
        <v>565</v>
      </c>
      <c r="D134" s="395">
        <v>54</v>
      </c>
      <c r="E134" s="459">
        <f>SUM(D134:D136)</f>
        <v>107</v>
      </c>
      <c r="F134" s="459">
        <v>2</v>
      </c>
      <c r="G134" s="459">
        <v>2</v>
      </c>
      <c r="H134" s="459">
        <v>4</v>
      </c>
    </row>
    <row r="135" spans="1:8">
      <c r="A135" s="458"/>
      <c r="B135" s="458"/>
      <c r="C135" s="381" t="s">
        <v>491</v>
      </c>
      <c r="D135" s="395">
        <v>1</v>
      </c>
      <c r="E135" s="460"/>
      <c r="F135" s="460"/>
      <c r="G135" s="460"/>
      <c r="H135" s="460"/>
    </row>
    <row r="136" spans="1:8">
      <c r="A136" s="458"/>
      <c r="B136" s="458"/>
      <c r="C136" s="381" t="s">
        <v>491</v>
      </c>
      <c r="D136" s="395">
        <v>52</v>
      </c>
      <c r="E136" s="460"/>
      <c r="F136" s="460"/>
      <c r="G136" s="460"/>
      <c r="H136" s="460"/>
    </row>
    <row r="137" spans="1:8">
      <c r="A137" s="457" t="s">
        <v>177</v>
      </c>
      <c r="B137" s="457" t="s">
        <v>605</v>
      </c>
      <c r="C137" s="381" t="s">
        <v>797</v>
      </c>
      <c r="D137" s="395">
        <v>15</v>
      </c>
      <c r="E137" s="459">
        <f>SUM(D137:D145)</f>
        <v>110</v>
      </c>
      <c r="F137" s="459">
        <v>3</v>
      </c>
      <c r="G137" s="459">
        <v>15</v>
      </c>
      <c r="H137" s="459">
        <v>60</v>
      </c>
    </row>
    <row r="138" spans="1:8">
      <c r="A138" s="458"/>
      <c r="B138" s="458"/>
      <c r="C138" s="381" t="s">
        <v>797</v>
      </c>
      <c r="D138" s="395">
        <v>2</v>
      </c>
      <c r="E138" s="460"/>
      <c r="F138" s="460"/>
      <c r="G138" s="460"/>
      <c r="H138" s="460"/>
    </row>
    <row r="139" spans="1:8">
      <c r="A139" s="458"/>
      <c r="B139" s="458"/>
      <c r="C139" s="381" t="s">
        <v>822</v>
      </c>
      <c r="D139" s="395">
        <v>11</v>
      </c>
      <c r="E139" s="460"/>
      <c r="F139" s="460"/>
      <c r="G139" s="460"/>
      <c r="H139" s="460"/>
    </row>
    <row r="140" spans="1:8">
      <c r="A140" s="458"/>
      <c r="B140" s="458"/>
      <c r="C140" s="381" t="s">
        <v>822</v>
      </c>
      <c r="D140" s="395">
        <v>11</v>
      </c>
      <c r="E140" s="460"/>
      <c r="F140" s="460"/>
      <c r="G140" s="460"/>
      <c r="H140" s="460"/>
    </row>
    <row r="141" spans="1:8">
      <c r="A141" s="458"/>
      <c r="B141" s="458"/>
      <c r="C141" s="381" t="s">
        <v>822</v>
      </c>
      <c r="D141" s="395">
        <v>11</v>
      </c>
      <c r="E141" s="460"/>
      <c r="F141" s="460"/>
      <c r="G141" s="460"/>
      <c r="H141" s="460"/>
    </row>
    <row r="142" spans="1:8">
      <c r="A142" s="458"/>
      <c r="B142" s="458"/>
      <c r="C142" s="381" t="s">
        <v>822</v>
      </c>
      <c r="D142" s="395">
        <v>10</v>
      </c>
      <c r="E142" s="460"/>
      <c r="F142" s="460"/>
      <c r="G142" s="460"/>
      <c r="H142" s="460"/>
    </row>
    <row r="143" spans="1:8">
      <c r="A143" s="458"/>
      <c r="B143" s="458"/>
      <c r="C143" s="381" t="s">
        <v>822</v>
      </c>
      <c r="D143" s="395">
        <v>4</v>
      </c>
      <c r="E143" s="460"/>
      <c r="F143" s="460"/>
      <c r="G143" s="460"/>
      <c r="H143" s="460"/>
    </row>
    <row r="144" spans="1:8">
      <c r="A144" s="458"/>
      <c r="B144" s="458"/>
      <c r="C144" s="381" t="s">
        <v>854</v>
      </c>
      <c r="D144" s="395">
        <v>30</v>
      </c>
      <c r="E144" s="460"/>
      <c r="F144" s="460"/>
      <c r="G144" s="460"/>
      <c r="H144" s="460"/>
    </row>
    <row r="145" spans="1:8">
      <c r="A145" s="458"/>
      <c r="B145" s="458"/>
      <c r="C145" s="381" t="s">
        <v>854</v>
      </c>
      <c r="D145" s="395">
        <v>16</v>
      </c>
      <c r="E145" s="460"/>
      <c r="F145" s="460"/>
      <c r="G145" s="460"/>
      <c r="H145" s="460"/>
    </row>
    <row r="146" spans="1:8">
      <c r="A146" s="461" t="s">
        <v>36</v>
      </c>
      <c r="B146" s="461" t="s">
        <v>168</v>
      </c>
      <c r="C146" s="381" t="s">
        <v>316</v>
      </c>
      <c r="D146" s="395">
        <v>54</v>
      </c>
      <c r="E146" s="464">
        <f>SUM(D146:D169)</f>
        <v>303</v>
      </c>
      <c r="F146" s="464">
        <v>8</v>
      </c>
      <c r="G146" s="464">
        <v>18</v>
      </c>
      <c r="H146" s="464">
        <f>G146*F146</f>
        <v>144</v>
      </c>
    </row>
    <row r="147" spans="1:8">
      <c r="A147" s="462"/>
      <c r="B147" s="462"/>
      <c r="C147" s="381" t="s">
        <v>325</v>
      </c>
      <c r="D147" s="395">
        <v>31</v>
      </c>
      <c r="E147" s="465"/>
      <c r="F147" s="465"/>
      <c r="G147" s="465"/>
      <c r="H147" s="465"/>
    </row>
    <row r="148" spans="1:8">
      <c r="A148" s="462"/>
      <c r="B148" s="462"/>
      <c r="C148" s="381" t="s">
        <v>325</v>
      </c>
      <c r="D148" s="395">
        <v>1</v>
      </c>
      <c r="E148" s="465"/>
      <c r="F148" s="465"/>
      <c r="G148" s="465"/>
      <c r="H148" s="465"/>
    </row>
    <row r="149" spans="1:8">
      <c r="A149" s="462"/>
      <c r="B149" s="462"/>
      <c r="C149" s="381" t="s">
        <v>325</v>
      </c>
      <c r="D149" s="395">
        <v>3</v>
      </c>
      <c r="E149" s="465"/>
      <c r="F149" s="465"/>
      <c r="G149" s="465"/>
      <c r="H149" s="465"/>
    </row>
    <row r="150" spans="1:8">
      <c r="A150" s="462"/>
      <c r="B150" s="462"/>
      <c r="C150" s="381" t="s">
        <v>325</v>
      </c>
      <c r="D150" s="395">
        <v>1</v>
      </c>
      <c r="E150" s="465"/>
      <c r="F150" s="465"/>
      <c r="G150" s="465"/>
      <c r="H150" s="465"/>
    </row>
    <row r="151" spans="1:8">
      <c r="A151" s="462"/>
      <c r="B151" s="462"/>
      <c r="C151" s="381" t="s">
        <v>444</v>
      </c>
      <c r="D151" s="395">
        <v>28</v>
      </c>
      <c r="E151" s="465"/>
      <c r="F151" s="465"/>
      <c r="G151" s="465"/>
      <c r="H151" s="465"/>
    </row>
    <row r="152" spans="1:8">
      <c r="A152" s="462"/>
      <c r="B152" s="462"/>
      <c r="C152" s="381" t="s">
        <v>444</v>
      </c>
      <c r="D152" s="395">
        <v>11</v>
      </c>
      <c r="E152" s="465"/>
      <c r="F152" s="465"/>
      <c r="G152" s="465"/>
      <c r="H152" s="465"/>
    </row>
    <row r="153" spans="1:8">
      <c r="A153" s="462"/>
      <c r="B153" s="462"/>
      <c r="C153" s="381" t="s">
        <v>567</v>
      </c>
      <c r="D153" s="395">
        <v>10</v>
      </c>
      <c r="E153" s="465"/>
      <c r="F153" s="465"/>
      <c r="G153" s="465"/>
      <c r="H153" s="465"/>
    </row>
    <row r="154" spans="1:8">
      <c r="A154" s="462"/>
      <c r="B154" s="462"/>
      <c r="C154" s="381" t="s">
        <v>567</v>
      </c>
      <c r="D154" s="395">
        <v>8</v>
      </c>
      <c r="E154" s="465"/>
      <c r="F154" s="465"/>
      <c r="G154" s="465"/>
      <c r="H154" s="465"/>
    </row>
    <row r="155" spans="1:8">
      <c r="A155" s="462"/>
      <c r="B155" s="462"/>
      <c r="C155" s="381" t="s">
        <v>567</v>
      </c>
      <c r="D155" s="395">
        <v>2</v>
      </c>
      <c r="E155" s="465"/>
      <c r="F155" s="465"/>
      <c r="G155" s="465"/>
      <c r="H155" s="465"/>
    </row>
    <row r="156" spans="1:8">
      <c r="A156" s="462"/>
      <c r="B156" s="462"/>
      <c r="C156" s="381" t="s">
        <v>820</v>
      </c>
      <c r="D156" s="395">
        <v>1</v>
      </c>
      <c r="E156" s="465"/>
      <c r="F156" s="465"/>
      <c r="G156" s="465"/>
      <c r="H156" s="465"/>
    </row>
    <row r="157" spans="1:8">
      <c r="A157" s="462"/>
      <c r="B157" s="462"/>
      <c r="C157" s="381" t="s">
        <v>820</v>
      </c>
      <c r="D157" s="395">
        <v>1</v>
      </c>
      <c r="E157" s="465"/>
      <c r="F157" s="465"/>
      <c r="G157" s="465"/>
      <c r="H157" s="465"/>
    </row>
    <row r="158" spans="1:8">
      <c r="A158" s="462"/>
      <c r="B158" s="462"/>
      <c r="C158" s="381" t="s">
        <v>820</v>
      </c>
      <c r="D158" s="395">
        <v>37</v>
      </c>
      <c r="E158" s="465"/>
      <c r="F158" s="465"/>
      <c r="G158" s="465"/>
      <c r="H158" s="465"/>
    </row>
    <row r="159" spans="1:8">
      <c r="A159" s="462"/>
      <c r="B159" s="462"/>
      <c r="C159" s="381" t="s">
        <v>820</v>
      </c>
      <c r="D159" s="395">
        <v>1</v>
      </c>
      <c r="E159" s="465"/>
      <c r="F159" s="465"/>
      <c r="G159" s="465"/>
      <c r="H159" s="465"/>
    </row>
    <row r="160" spans="1:8">
      <c r="A160" s="462"/>
      <c r="B160" s="462"/>
      <c r="C160" s="381" t="s">
        <v>858</v>
      </c>
      <c r="D160" s="395">
        <v>30</v>
      </c>
      <c r="E160" s="465"/>
      <c r="F160" s="465"/>
      <c r="G160" s="465"/>
      <c r="H160" s="465"/>
    </row>
    <row r="161" spans="1:8">
      <c r="A161" s="462"/>
      <c r="B161" s="462"/>
      <c r="C161" s="381" t="s">
        <v>858</v>
      </c>
      <c r="D161" s="395">
        <v>2</v>
      </c>
      <c r="E161" s="465"/>
      <c r="F161" s="465"/>
      <c r="G161" s="465"/>
      <c r="H161" s="465"/>
    </row>
    <row r="162" spans="1:8">
      <c r="A162" s="462"/>
      <c r="B162" s="462"/>
      <c r="C162" s="381" t="s">
        <v>965</v>
      </c>
      <c r="D162" s="395">
        <v>1</v>
      </c>
      <c r="E162" s="465"/>
      <c r="F162" s="465"/>
      <c r="G162" s="465"/>
      <c r="H162" s="465"/>
    </row>
    <row r="163" spans="1:8">
      <c r="A163" s="462"/>
      <c r="B163" s="462"/>
      <c r="C163" s="381" t="s">
        <v>965</v>
      </c>
      <c r="D163" s="395">
        <v>44</v>
      </c>
      <c r="E163" s="465"/>
      <c r="F163" s="465"/>
      <c r="G163" s="465"/>
      <c r="H163" s="465"/>
    </row>
    <row r="164" spans="1:8">
      <c r="A164" s="462"/>
      <c r="B164" s="462"/>
      <c r="C164" s="381" t="s">
        <v>965</v>
      </c>
      <c r="D164" s="395">
        <v>1</v>
      </c>
      <c r="E164" s="465"/>
      <c r="F164" s="465"/>
      <c r="G164" s="465"/>
      <c r="H164" s="465"/>
    </row>
    <row r="165" spans="1:8">
      <c r="A165" s="462"/>
      <c r="B165" s="462"/>
      <c r="C165" s="381" t="s">
        <v>966</v>
      </c>
      <c r="D165" s="395">
        <v>22</v>
      </c>
      <c r="E165" s="465"/>
      <c r="F165" s="465"/>
      <c r="G165" s="465"/>
      <c r="H165" s="465"/>
    </row>
    <row r="166" spans="1:8">
      <c r="A166" s="462"/>
      <c r="B166" s="462"/>
      <c r="C166" s="381" t="s">
        <v>966</v>
      </c>
      <c r="D166" s="395">
        <v>9</v>
      </c>
      <c r="E166" s="465"/>
      <c r="F166" s="465"/>
      <c r="G166" s="465"/>
      <c r="H166" s="465"/>
    </row>
    <row r="167" spans="1:8">
      <c r="A167" s="462"/>
      <c r="B167" s="462"/>
      <c r="C167" s="381" t="s">
        <v>966</v>
      </c>
      <c r="D167" s="395">
        <v>3</v>
      </c>
      <c r="E167" s="465"/>
      <c r="F167" s="465"/>
      <c r="G167" s="465"/>
      <c r="H167" s="465"/>
    </row>
    <row r="168" spans="1:8">
      <c r="A168" s="462"/>
      <c r="B168" s="462"/>
      <c r="C168" s="381" t="s">
        <v>966</v>
      </c>
      <c r="D168" s="395">
        <v>1</v>
      </c>
      <c r="E168" s="465"/>
      <c r="F168" s="465"/>
      <c r="G168" s="465"/>
      <c r="H168" s="465"/>
    </row>
    <row r="169" spans="1:8">
      <c r="A169" s="463"/>
      <c r="B169" s="463"/>
      <c r="C169" s="381" t="s">
        <v>966</v>
      </c>
      <c r="D169" s="395">
        <v>1</v>
      </c>
      <c r="E169" s="466"/>
      <c r="F169" s="466"/>
      <c r="G169" s="466"/>
      <c r="H169" s="466"/>
    </row>
    <row r="170" spans="1:8">
      <c r="A170" s="457" t="s">
        <v>408</v>
      </c>
      <c r="B170" s="457" t="s">
        <v>581</v>
      </c>
      <c r="C170" s="381" t="s">
        <v>409</v>
      </c>
      <c r="D170" s="395">
        <v>1</v>
      </c>
      <c r="E170" s="459">
        <f>SUM(D170:D175)</f>
        <v>31</v>
      </c>
      <c r="F170" s="459">
        <v>1</v>
      </c>
      <c r="G170" s="459">
        <v>15</v>
      </c>
      <c r="H170" s="459">
        <v>15</v>
      </c>
    </row>
    <row r="171" spans="1:8">
      <c r="A171" s="458"/>
      <c r="B171" s="458"/>
      <c r="C171" s="381" t="s">
        <v>409</v>
      </c>
      <c r="D171" s="395">
        <v>7</v>
      </c>
      <c r="E171" s="460"/>
      <c r="F171" s="460"/>
      <c r="G171" s="460"/>
      <c r="H171" s="460"/>
    </row>
    <row r="172" spans="1:8">
      <c r="A172" s="458"/>
      <c r="B172" s="458"/>
      <c r="C172" s="381" t="s">
        <v>409</v>
      </c>
      <c r="D172" s="395">
        <v>3</v>
      </c>
      <c r="E172" s="460"/>
      <c r="F172" s="460"/>
      <c r="G172" s="460"/>
      <c r="H172" s="460"/>
    </row>
    <row r="173" spans="1:8">
      <c r="A173" s="458"/>
      <c r="B173" s="458"/>
      <c r="C173" s="381" t="s">
        <v>409</v>
      </c>
      <c r="D173" s="395">
        <v>13</v>
      </c>
      <c r="E173" s="460"/>
      <c r="F173" s="460"/>
      <c r="G173" s="460"/>
      <c r="H173" s="460"/>
    </row>
    <row r="174" spans="1:8">
      <c r="A174" s="458"/>
      <c r="B174" s="458"/>
      <c r="C174" s="381" t="s">
        <v>409</v>
      </c>
      <c r="D174" s="395">
        <v>5</v>
      </c>
      <c r="E174" s="460"/>
      <c r="F174" s="460"/>
      <c r="G174" s="460"/>
      <c r="H174" s="460"/>
    </row>
    <row r="175" spans="1:8">
      <c r="A175" s="458"/>
      <c r="B175" s="458"/>
      <c r="C175" s="381" t="s">
        <v>409</v>
      </c>
      <c r="D175" s="395">
        <v>2</v>
      </c>
      <c r="E175" s="460"/>
      <c r="F175" s="460"/>
      <c r="G175" s="460"/>
      <c r="H175" s="460"/>
    </row>
    <row r="176" spans="1:8">
      <c r="A176" s="457" t="s">
        <v>410</v>
      </c>
      <c r="B176" s="457" t="s">
        <v>167</v>
      </c>
      <c r="C176" s="381" t="s">
        <v>728</v>
      </c>
      <c r="D176" s="395">
        <v>1</v>
      </c>
      <c r="E176" s="459">
        <f>SUM(D176:D227)</f>
        <v>518</v>
      </c>
      <c r="F176" s="459">
        <v>15</v>
      </c>
      <c r="G176" s="459">
        <v>12</v>
      </c>
      <c r="H176" s="459">
        <v>180</v>
      </c>
    </row>
    <row r="177" spans="1:8">
      <c r="A177" s="458"/>
      <c r="B177" s="458"/>
      <c r="C177" s="381" t="s">
        <v>728</v>
      </c>
      <c r="D177" s="395">
        <v>7</v>
      </c>
      <c r="E177" s="460"/>
      <c r="F177" s="460"/>
      <c r="G177" s="460"/>
      <c r="H177" s="460"/>
    </row>
    <row r="178" spans="1:8">
      <c r="A178" s="458"/>
      <c r="B178" s="458"/>
      <c r="C178" s="381" t="s">
        <v>521</v>
      </c>
      <c r="D178" s="395">
        <v>1</v>
      </c>
      <c r="E178" s="460"/>
      <c r="F178" s="460"/>
      <c r="G178" s="460"/>
      <c r="H178" s="460"/>
    </row>
    <row r="179" spans="1:8">
      <c r="A179" s="458"/>
      <c r="B179" s="458"/>
      <c r="C179" s="381" t="s">
        <v>521</v>
      </c>
      <c r="D179" s="395">
        <v>1</v>
      </c>
      <c r="E179" s="460"/>
      <c r="F179" s="460"/>
      <c r="G179" s="460"/>
      <c r="H179" s="460"/>
    </row>
    <row r="180" spans="1:8">
      <c r="A180" s="458"/>
      <c r="B180" s="458"/>
      <c r="C180" s="381" t="s">
        <v>521</v>
      </c>
      <c r="D180" s="395">
        <v>35</v>
      </c>
      <c r="E180" s="460"/>
      <c r="F180" s="460"/>
      <c r="G180" s="460"/>
      <c r="H180" s="460"/>
    </row>
    <row r="181" spans="1:8">
      <c r="A181" s="458"/>
      <c r="B181" s="458"/>
      <c r="C181" s="381" t="s">
        <v>535</v>
      </c>
      <c r="D181" s="395">
        <v>17</v>
      </c>
      <c r="E181" s="460"/>
      <c r="F181" s="460"/>
      <c r="G181" s="460"/>
      <c r="H181" s="460"/>
    </row>
    <row r="182" spans="1:8">
      <c r="A182" s="458"/>
      <c r="B182" s="458"/>
      <c r="C182" s="381" t="s">
        <v>535</v>
      </c>
      <c r="D182" s="395">
        <v>5</v>
      </c>
      <c r="E182" s="460"/>
      <c r="F182" s="460"/>
      <c r="G182" s="460"/>
      <c r="H182" s="460"/>
    </row>
    <row r="183" spans="1:8">
      <c r="A183" s="458"/>
      <c r="B183" s="458"/>
      <c r="C183" s="381" t="s">
        <v>479</v>
      </c>
      <c r="D183" s="395">
        <v>32</v>
      </c>
      <c r="E183" s="460"/>
      <c r="F183" s="460"/>
      <c r="G183" s="460"/>
      <c r="H183" s="460"/>
    </row>
    <row r="184" spans="1:8">
      <c r="A184" s="458"/>
      <c r="B184" s="458"/>
      <c r="C184" s="381" t="s">
        <v>535</v>
      </c>
      <c r="D184" s="395">
        <v>16</v>
      </c>
      <c r="E184" s="460"/>
      <c r="F184" s="460"/>
      <c r="G184" s="460"/>
      <c r="H184" s="460"/>
    </row>
    <row r="185" spans="1:8">
      <c r="A185" s="458"/>
      <c r="B185" s="458"/>
      <c r="C185" s="381" t="s">
        <v>535</v>
      </c>
      <c r="D185" s="395">
        <v>5</v>
      </c>
      <c r="E185" s="460"/>
      <c r="F185" s="460"/>
      <c r="G185" s="460"/>
      <c r="H185" s="460"/>
    </row>
    <row r="186" spans="1:8">
      <c r="A186" s="458"/>
      <c r="B186" s="458"/>
      <c r="C186" s="381" t="s">
        <v>535</v>
      </c>
      <c r="D186" s="395">
        <v>1</v>
      </c>
      <c r="E186" s="460"/>
      <c r="F186" s="460"/>
      <c r="G186" s="460"/>
      <c r="H186" s="460"/>
    </row>
    <row r="187" spans="1:8">
      <c r="A187" s="458"/>
      <c r="B187" s="458"/>
      <c r="C187" s="381" t="s">
        <v>553</v>
      </c>
      <c r="D187" s="395">
        <v>4</v>
      </c>
      <c r="E187" s="460"/>
      <c r="F187" s="460"/>
      <c r="G187" s="460"/>
      <c r="H187" s="460"/>
    </row>
    <row r="188" spans="1:8">
      <c r="A188" s="458"/>
      <c r="B188" s="458"/>
      <c r="C188" s="381" t="s">
        <v>553</v>
      </c>
      <c r="D188" s="395">
        <v>4</v>
      </c>
      <c r="E188" s="460"/>
      <c r="F188" s="460"/>
      <c r="G188" s="460"/>
      <c r="H188" s="460"/>
    </row>
    <row r="189" spans="1:8">
      <c r="A189" s="458"/>
      <c r="B189" s="458"/>
      <c r="C189" s="381" t="s">
        <v>553</v>
      </c>
      <c r="D189" s="395">
        <v>10</v>
      </c>
      <c r="E189" s="460"/>
      <c r="F189" s="460"/>
      <c r="G189" s="460"/>
      <c r="H189" s="460"/>
    </row>
    <row r="190" spans="1:8">
      <c r="A190" s="458"/>
      <c r="B190" s="458"/>
      <c r="C190" s="381" t="s">
        <v>553</v>
      </c>
      <c r="D190" s="395">
        <v>6</v>
      </c>
      <c r="E190" s="460"/>
      <c r="F190" s="460"/>
      <c r="G190" s="460"/>
      <c r="H190" s="460"/>
    </row>
    <row r="191" spans="1:8">
      <c r="A191" s="458"/>
      <c r="B191" s="458"/>
      <c r="C191" s="381" t="s">
        <v>553</v>
      </c>
      <c r="D191" s="395">
        <v>2</v>
      </c>
      <c r="E191" s="460"/>
      <c r="F191" s="460"/>
      <c r="G191" s="460"/>
      <c r="H191" s="460"/>
    </row>
    <row r="192" spans="1:8">
      <c r="A192" s="458"/>
      <c r="B192" s="458"/>
      <c r="C192" s="381" t="s">
        <v>553</v>
      </c>
      <c r="D192" s="395">
        <v>7</v>
      </c>
      <c r="E192" s="460"/>
      <c r="F192" s="460"/>
      <c r="G192" s="460"/>
      <c r="H192" s="460"/>
    </row>
    <row r="193" spans="1:8">
      <c r="A193" s="458"/>
      <c r="B193" s="458"/>
      <c r="C193" s="381" t="s">
        <v>553</v>
      </c>
      <c r="D193" s="395">
        <v>5</v>
      </c>
      <c r="E193" s="460"/>
      <c r="F193" s="460"/>
      <c r="G193" s="460"/>
      <c r="H193" s="460"/>
    </row>
    <row r="194" spans="1:8">
      <c r="A194" s="458"/>
      <c r="B194" s="458"/>
      <c r="C194" s="381" t="s">
        <v>728</v>
      </c>
      <c r="D194" s="395">
        <v>3</v>
      </c>
      <c r="E194" s="460"/>
      <c r="F194" s="460"/>
      <c r="G194" s="460"/>
      <c r="H194" s="460"/>
    </row>
    <row r="195" spans="1:8">
      <c r="A195" s="458"/>
      <c r="B195" s="458"/>
      <c r="C195" s="381" t="s">
        <v>728</v>
      </c>
      <c r="D195" s="395">
        <v>14</v>
      </c>
      <c r="E195" s="460"/>
      <c r="F195" s="460"/>
      <c r="G195" s="460"/>
      <c r="H195" s="460"/>
    </row>
    <row r="196" spans="1:8">
      <c r="A196" s="458"/>
      <c r="B196" s="458"/>
      <c r="C196" s="381" t="s">
        <v>728</v>
      </c>
      <c r="D196" s="395">
        <v>3</v>
      </c>
      <c r="E196" s="460"/>
      <c r="F196" s="460"/>
      <c r="G196" s="460"/>
      <c r="H196" s="460"/>
    </row>
    <row r="197" spans="1:8">
      <c r="A197" s="458"/>
      <c r="B197" s="458"/>
      <c r="C197" s="381" t="s">
        <v>805</v>
      </c>
      <c r="D197" s="395">
        <v>11</v>
      </c>
      <c r="E197" s="460"/>
      <c r="F197" s="460"/>
      <c r="G197" s="460"/>
      <c r="H197" s="460"/>
    </row>
    <row r="198" spans="1:8">
      <c r="A198" s="458"/>
      <c r="B198" s="458"/>
      <c r="C198" s="381" t="s">
        <v>804</v>
      </c>
      <c r="D198" s="395">
        <v>6</v>
      </c>
      <c r="E198" s="460"/>
      <c r="F198" s="460"/>
      <c r="G198" s="460"/>
      <c r="H198" s="460"/>
    </row>
    <row r="199" spans="1:8">
      <c r="A199" s="458"/>
      <c r="B199" s="458"/>
      <c r="C199" s="381" t="s">
        <v>805</v>
      </c>
      <c r="D199" s="395">
        <v>7</v>
      </c>
      <c r="E199" s="460"/>
      <c r="F199" s="460"/>
      <c r="G199" s="460"/>
      <c r="H199" s="460"/>
    </row>
    <row r="200" spans="1:8">
      <c r="A200" s="458"/>
      <c r="B200" s="458"/>
      <c r="C200" s="381" t="s">
        <v>804</v>
      </c>
      <c r="D200" s="395">
        <v>1</v>
      </c>
      <c r="E200" s="460"/>
      <c r="F200" s="460"/>
      <c r="G200" s="460"/>
      <c r="H200" s="460"/>
    </row>
    <row r="201" spans="1:8">
      <c r="A201" s="458"/>
      <c r="B201" s="458"/>
      <c r="C201" s="381" t="s">
        <v>805</v>
      </c>
      <c r="D201" s="395">
        <v>2</v>
      </c>
      <c r="E201" s="460"/>
      <c r="F201" s="460"/>
      <c r="G201" s="460"/>
      <c r="H201" s="460"/>
    </row>
    <row r="202" spans="1:8">
      <c r="A202" s="458"/>
      <c r="B202" s="458"/>
      <c r="C202" s="381" t="s">
        <v>805</v>
      </c>
      <c r="D202" s="395">
        <v>2</v>
      </c>
      <c r="E202" s="460"/>
      <c r="F202" s="460"/>
      <c r="G202" s="460"/>
      <c r="H202" s="460"/>
    </row>
    <row r="203" spans="1:8">
      <c r="A203" s="458"/>
      <c r="B203" s="458"/>
      <c r="C203" s="381" t="s">
        <v>804</v>
      </c>
      <c r="D203" s="395">
        <v>19</v>
      </c>
      <c r="E203" s="460"/>
      <c r="F203" s="460"/>
      <c r="G203" s="460"/>
      <c r="H203" s="460"/>
    </row>
    <row r="204" spans="1:8">
      <c r="A204" s="458"/>
      <c r="B204" s="458"/>
      <c r="C204" s="381" t="s">
        <v>804</v>
      </c>
      <c r="D204" s="395">
        <v>6</v>
      </c>
      <c r="E204" s="460"/>
      <c r="F204" s="460"/>
      <c r="G204" s="460"/>
      <c r="H204" s="460"/>
    </row>
    <row r="205" spans="1:8">
      <c r="A205" s="458"/>
      <c r="B205" s="458"/>
      <c r="C205" s="381" t="s">
        <v>805</v>
      </c>
      <c r="D205" s="395">
        <v>3</v>
      </c>
      <c r="E205" s="460"/>
      <c r="F205" s="460"/>
      <c r="G205" s="460"/>
      <c r="H205" s="460"/>
    </row>
    <row r="206" spans="1:8">
      <c r="A206" s="458"/>
      <c r="B206" s="458"/>
      <c r="C206" s="381" t="s">
        <v>837</v>
      </c>
      <c r="D206" s="395">
        <v>20</v>
      </c>
      <c r="E206" s="460"/>
      <c r="F206" s="460"/>
      <c r="G206" s="460"/>
      <c r="H206" s="460"/>
    </row>
    <row r="207" spans="1:8">
      <c r="A207" s="458"/>
      <c r="B207" s="458"/>
      <c r="C207" s="381" t="s">
        <v>837</v>
      </c>
      <c r="D207" s="395">
        <v>9</v>
      </c>
      <c r="E207" s="460"/>
      <c r="F207" s="460"/>
      <c r="G207" s="460"/>
      <c r="H207" s="460"/>
    </row>
    <row r="208" spans="1:8">
      <c r="A208" s="458"/>
      <c r="B208" s="458"/>
      <c r="C208" s="381" t="s">
        <v>837</v>
      </c>
      <c r="D208" s="395">
        <v>6</v>
      </c>
      <c r="E208" s="460"/>
      <c r="F208" s="460"/>
      <c r="G208" s="460"/>
      <c r="H208" s="460"/>
    </row>
    <row r="209" spans="1:8">
      <c r="A209" s="458"/>
      <c r="B209" s="458"/>
      <c r="C209" s="381" t="s">
        <v>313</v>
      </c>
      <c r="D209" s="395">
        <v>40</v>
      </c>
      <c r="E209" s="460"/>
      <c r="F209" s="460"/>
      <c r="G209" s="460"/>
      <c r="H209" s="460"/>
    </row>
    <row r="210" spans="1:8">
      <c r="A210" s="458"/>
      <c r="B210" s="458"/>
      <c r="C210" s="381" t="s">
        <v>317</v>
      </c>
      <c r="D210" s="395">
        <v>28</v>
      </c>
      <c r="E210" s="460"/>
      <c r="F210" s="460"/>
      <c r="G210" s="460"/>
      <c r="H210" s="460"/>
    </row>
    <row r="211" spans="1:8">
      <c r="A211" s="458"/>
      <c r="B211" s="458"/>
      <c r="C211" s="381" t="s">
        <v>328</v>
      </c>
      <c r="D211" s="395">
        <v>10</v>
      </c>
      <c r="E211" s="460"/>
      <c r="F211" s="460"/>
      <c r="G211" s="460"/>
      <c r="H211" s="460"/>
    </row>
    <row r="212" spans="1:8">
      <c r="A212" s="458"/>
      <c r="B212" s="458"/>
      <c r="C212" s="381" t="s">
        <v>411</v>
      </c>
      <c r="D212" s="395">
        <v>2</v>
      </c>
      <c r="E212" s="460"/>
      <c r="F212" s="460"/>
      <c r="G212" s="460"/>
      <c r="H212" s="460"/>
    </row>
    <row r="213" spans="1:8">
      <c r="A213" s="458"/>
      <c r="B213" s="458"/>
      <c r="C213" s="381" t="s">
        <v>328</v>
      </c>
      <c r="D213" s="395">
        <v>2</v>
      </c>
      <c r="E213" s="460"/>
      <c r="F213" s="460"/>
      <c r="G213" s="460"/>
      <c r="H213" s="460"/>
    </row>
    <row r="214" spans="1:8">
      <c r="A214" s="458"/>
      <c r="B214" s="458"/>
      <c r="C214" s="381" t="s">
        <v>328</v>
      </c>
      <c r="D214" s="395">
        <v>1</v>
      </c>
      <c r="E214" s="460"/>
      <c r="F214" s="460"/>
      <c r="G214" s="460"/>
      <c r="H214" s="460"/>
    </row>
    <row r="215" spans="1:8">
      <c r="A215" s="458"/>
      <c r="B215" s="458"/>
      <c r="C215" s="381" t="s">
        <v>328</v>
      </c>
      <c r="D215" s="395">
        <v>11</v>
      </c>
      <c r="E215" s="460"/>
      <c r="F215" s="460"/>
      <c r="G215" s="460"/>
      <c r="H215" s="460"/>
    </row>
    <row r="216" spans="1:8">
      <c r="A216" s="458"/>
      <c r="B216" s="458"/>
      <c r="C216" s="381" t="s">
        <v>328</v>
      </c>
      <c r="D216" s="395">
        <v>5</v>
      </c>
      <c r="E216" s="460"/>
      <c r="F216" s="460"/>
      <c r="G216" s="460"/>
      <c r="H216" s="460"/>
    </row>
    <row r="217" spans="1:8">
      <c r="A217" s="458"/>
      <c r="B217" s="458"/>
      <c r="C217" s="381" t="s">
        <v>328</v>
      </c>
      <c r="D217" s="395">
        <v>2</v>
      </c>
      <c r="E217" s="460"/>
      <c r="F217" s="460"/>
      <c r="G217" s="460"/>
      <c r="H217" s="460"/>
    </row>
    <row r="218" spans="1:8">
      <c r="A218" s="458"/>
      <c r="B218" s="458"/>
      <c r="C218" s="381" t="s">
        <v>728</v>
      </c>
      <c r="D218" s="395">
        <v>3</v>
      </c>
      <c r="E218" s="460"/>
      <c r="F218" s="460"/>
      <c r="G218" s="460"/>
      <c r="H218" s="460"/>
    </row>
    <row r="219" spans="1:8">
      <c r="A219" s="458"/>
      <c r="B219" s="458"/>
      <c r="C219" s="381" t="s">
        <v>479</v>
      </c>
      <c r="D219" s="395">
        <v>1</v>
      </c>
      <c r="E219" s="460"/>
      <c r="F219" s="460"/>
      <c r="G219" s="460"/>
      <c r="H219" s="460"/>
    </row>
    <row r="220" spans="1:8">
      <c r="A220" s="458"/>
      <c r="B220" s="458"/>
      <c r="C220" s="381" t="s">
        <v>481</v>
      </c>
      <c r="D220" s="395">
        <v>27</v>
      </c>
      <c r="E220" s="460"/>
      <c r="F220" s="460"/>
      <c r="G220" s="460"/>
      <c r="H220" s="460"/>
    </row>
    <row r="221" spans="1:8">
      <c r="A221" s="458"/>
      <c r="B221" s="458"/>
      <c r="C221" s="381" t="s">
        <v>728</v>
      </c>
      <c r="D221" s="395">
        <v>2</v>
      </c>
      <c r="E221" s="460"/>
      <c r="F221" s="460"/>
      <c r="G221" s="460"/>
      <c r="H221" s="460"/>
    </row>
    <row r="222" spans="1:8">
      <c r="A222" s="458"/>
      <c r="B222" s="458"/>
      <c r="C222" s="381" t="s">
        <v>488</v>
      </c>
      <c r="D222" s="395">
        <v>27</v>
      </c>
      <c r="E222" s="460"/>
      <c r="F222" s="460"/>
      <c r="G222" s="460"/>
      <c r="H222" s="460"/>
    </row>
    <row r="223" spans="1:8">
      <c r="A223" s="458"/>
      <c r="B223" s="458"/>
      <c r="C223" s="381" t="s">
        <v>481</v>
      </c>
      <c r="D223" s="395">
        <v>14</v>
      </c>
      <c r="E223" s="460"/>
      <c r="F223" s="460"/>
      <c r="G223" s="460"/>
      <c r="H223" s="460"/>
    </row>
    <row r="224" spans="1:8">
      <c r="A224" s="458"/>
      <c r="B224" s="458"/>
      <c r="C224" s="381" t="s">
        <v>411</v>
      </c>
      <c r="D224" s="395">
        <v>35</v>
      </c>
      <c r="E224" s="460"/>
      <c r="F224" s="460"/>
      <c r="G224" s="460"/>
      <c r="H224" s="460"/>
    </row>
    <row r="225" spans="1:8">
      <c r="A225" s="458"/>
      <c r="B225" s="458"/>
      <c r="C225" s="381" t="s">
        <v>411</v>
      </c>
      <c r="D225" s="395">
        <v>1</v>
      </c>
      <c r="E225" s="460"/>
      <c r="F225" s="460"/>
      <c r="G225" s="460"/>
      <c r="H225" s="460"/>
    </row>
    <row r="226" spans="1:8">
      <c r="A226" s="458"/>
      <c r="B226" s="458"/>
      <c r="C226" s="381" t="s">
        <v>495</v>
      </c>
      <c r="D226" s="395">
        <v>35</v>
      </c>
      <c r="E226" s="460"/>
      <c r="F226" s="460"/>
      <c r="G226" s="460"/>
      <c r="H226" s="460"/>
    </row>
    <row r="227" spans="1:8">
      <c r="A227" s="458"/>
      <c r="B227" s="458"/>
      <c r="C227" s="381" t="s">
        <v>488</v>
      </c>
      <c r="D227" s="395">
        <v>1</v>
      </c>
      <c r="E227" s="460"/>
      <c r="F227" s="460"/>
      <c r="G227" s="460"/>
      <c r="H227" s="460"/>
    </row>
    <row r="228" spans="1:8">
      <c r="A228" s="457" t="s">
        <v>37</v>
      </c>
      <c r="B228" s="457" t="s">
        <v>169</v>
      </c>
      <c r="C228" s="381" t="s">
        <v>527</v>
      </c>
      <c r="D228" s="395">
        <v>25</v>
      </c>
      <c r="E228" s="459">
        <f>SUM(D228:D235)</f>
        <v>87</v>
      </c>
      <c r="F228" s="459">
        <v>4</v>
      </c>
      <c r="G228" s="459">
        <v>24</v>
      </c>
      <c r="H228" s="459">
        <v>96</v>
      </c>
    </row>
    <row r="229" spans="1:8">
      <c r="A229" s="458"/>
      <c r="B229" s="458"/>
      <c r="C229" s="381" t="s">
        <v>527</v>
      </c>
      <c r="D229" s="395">
        <v>2</v>
      </c>
      <c r="E229" s="460"/>
      <c r="F229" s="460"/>
      <c r="G229" s="460"/>
      <c r="H229" s="460"/>
    </row>
    <row r="230" spans="1:8">
      <c r="A230" s="458"/>
      <c r="B230" s="458"/>
      <c r="C230" s="381" t="s">
        <v>815</v>
      </c>
      <c r="D230" s="395">
        <v>15</v>
      </c>
      <c r="E230" s="460"/>
      <c r="F230" s="460"/>
      <c r="G230" s="460"/>
      <c r="H230" s="460"/>
    </row>
    <row r="231" spans="1:8">
      <c r="A231" s="458"/>
      <c r="B231" s="458"/>
      <c r="C231" s="381" t="s">
        <v>815</v>
      </c>
      <c r="D231" s="395">
        <v>4</v>
      </c>
      <c r="E231" s="460"/>
      <c r="F231" s="460"/>
      <c r="G231" s="460"/>
      <c r="H231" s="460"/>
    </row>
    <row r="232" spans="1:8">
      <c r="A232" s="458"/>
      <c r="B232" s="458"/>
      <c r="C232" s="381" t="s">
        <v>815</v>
      </c>
      <c r="D232" s="395">
        <v>14</v>
      </c>
      <c r="E232" s="460"/>
      <c r="F232" s="460"/>
      <c r="G232" s="460"/>
      <c r="H232" s="460"/>
    </row>
    <row r="233" spans="1:8">
      <c r="A233" s="458"/>
      <c r="B233" s="458"/>
      <c r="C233" s="381" t="s">
        <v>303</v>
      </c>
      <c r="D233" s="395">
        <v>11</v>
      </c>
      <c r="E233" s="460"/>
      <c r="F233" s="460"/>
      <c r="G233" s="460"/>
      <c r="H233" s="460"/>
    </row>
    <row r="234" spans="1:8">
      <c r="A234" s="458"/>
      <c r="B234" s="458"/>
      <c r="C234" s="381" t="s">
        <v>436</v>
      </c>
      <c r="D234" s="395">
        <v>15</v>
      </c>
      <c r="E234" s="460"/>
      <c r="F234" s="460"/>
      <c r="G234" s="460"/>
      <c r="H234" s="460"/>
    </row>
    <row r="235" spans="1:8">
      <c r="A235" s="458"/>
      <c r="B235" s="458"/>
      <c r="C235" s="381" t="s">
        <v>436</v>
      </c>
      <c r="D235" s="395">
        <v>1</v>
      </c>
      <c r="E235" s="460"/>
      <c r="F235" s="460"/>
      <c r="G235" s="460"/>
      <c r="H235" s="460"/>
    </row>
    <row r="236" spans="1:8">
      <c r="A236" s="461" t="s">
        <v>38</v>
      </c>
      <c r="B236" s="461" t="s">
        <v>584</v>
      </c>
      <c r="C236" s="381" t="s">
        <v>430</v>
      </c>
      <c r="D236" s="395">
        <v>1</v>
      </c>
      <c r="E236" s="464">
        <f>SUM(D236:D274)</f>
        <v>261</v>
      </c>
      <c r="F236" s="464">
        <v>8</v>
      </c>
      <c r="G236" s="464">
        <v>15</v>
      </c>
      <c r="H236" s="464">
        <f>G236*F236</f>
        <v>120</v>
      </c>
    </row>
    <row r="237" spans="1:8">
      <c r="A237" s="462"/>
      <c r="B237" s="462"/>
      <c r="C237" s="381" t="s">
        <v>430</v>
      </c>
      <c r="D237" s="395">
        <v>15</v>
      </c>
      <c r="E237" s="465"/>
      <c r="F237" s="465"/>
      <c r="G237" s="465"/>
      <c r="H237" s="465"/>
    </row>
    <row r="238" spans="1:8">
      <c r="A238" s="462"/>
      <c r="B238" s="462"/>
      <c r="C238" s="381" t="s">
        <v>461</v>
      </c>
      <c r="D238" s="395">
        <v>10</v>
      </c>
      <c r="E238" s="465"/>
      <c r="F238" s="465"/>
      <c r="G238" s="465"/>
      <c r="H238" s="465"/>
    </row>
    <row r="239" spans="1:8">
      <c r="A239" s="462"/>
      <c r="B239" s="462"/>
      <c r="C239" s="381" t="s">
        <v>461</v>
      </c>
      <c r="D239" s="395">
        <v>6</v>
      </c>
      <c r="E239" s="465"/>
      <c r="F239" s="465"/>
      <c r="G239" s="465"/>
      <c r="H239" s="465"/>
    </row>
    <row r="240" spans="1:8">
      <c r="A240" s="462"/>
      <c r="B240" s="462"/>
      <c r="C240" s="381" t="s">
        <v>461</v>
      </c>
      <c r="D240" s="395">
        <v>1</v>
      </c>
      <c r="E240" s="465"/>
      <c r="F240" s="465"/>
      <c r="G240" s="465"/>
      <c r="H240" s="465"/>
    </row>
    <row r="241" spans="1:8">
      <c r="A241" s="462"/>
      <c r="B241" s="462"/>
      <c r="C241" s="381" t="s">
        <v>461</v>
      </c>
      <c r="D241" s="395">
        <v>1</v>
      </c>
      <c r="E241" s="465"/>
      <c r="F241" s="465"/>
      <c r="G241" s="465"/>
      <c r="H241" s="465"/>
    </row>
    <row r="242" spans="1:8">
      <c r="A242" s="462"/>
      <c r="B242" s="462"/>
      <c r="C242" s="381" t="s">
        <v>461</v>
      </c>
      <c r="D242" s="395">
        <v>2</v>
      </c>
      <c r="E242" s="465"/>
      <c r="F242" s="465"/>
      <c r="G242" s="465"/>
      <c r="H242" s="465"/>
    </row>
    <row r="243" spans="1:8">
      <c r="A243" s="462"/>
      <c r="B243" s="462"/>
      <c r="C243" s="381" t="s">
        <v>461</v>
      </c>
      <c r="D243" s="395">
        <v>4</v>
      </c>
      <c r="E243" s="465"/>
      <c r="F243" s="465"/>
      <c r="G243" s="465"/>
      <c r="H243" s="465"/>
    </row>
    <row r="244" spans="1:8">
      <c r="A244" s="462"/>
      <c r="B244" s="462"/>
      <c r="C244" s="381" t="s">
        <v>461</v>
      </c>
      <c r="D244" s="395">
        <v>3</v>
      </c>
      <c r="E244" s="465"/>
      <c r="F244" s="465"/>
      <c r="G244" s="465"/>
      <c r="H244" s="465"/>
    </row>
    <row r="245" spans="1:8">
      <c r="A245" s="462"/>
      <c r="B245" s="462"/>
      <c r="C245" s="381" t="s">
        <v>540</v>
      </c>
      <c r="D245" s="395">
        <v>35</v>
      </c>
      <c r="E245" s="465"/>
      <c r="F245" s="465"/>
      <c r="G245" s="465"/>
      <c r="H245" s="465"/>
    </row>
    <row r="246" spans="1:8">
      <c r="A246" s="462"/>
      <c r="B246" s="462"/>
      <c r="C246" s="381" t="s">
        <v>540</v>
      </c>
      <c r="D246" s="395">
        <v>1</v>
      </c>
      <c r="E246" s="465"/>
      <c r="F246" s="465"/>
      <c r="G246" s="465"/>
      <c r="H246" s="465"/>
    </row>
    <row r="247" spans="1:8">
      <c r="A247" s="462"/>
      <c r="B247" s="462"/>
      <c r="C247" s="381" t="s">
        <v>540</v>
      </c>
      <c r="D247" s="395">
        <v>2</v>
      </c>
      <c r="E247" s="465"/>
      <c r="F247" s="465"/>
      <c r="G247" s="465"/>
      <c r="H247" s="465"/>
    </row>
    <row r="248" spans="1:8">
      <c r="A248" s="462"/>
      <c r="B248" s="462"/>
      <c r="C248" s="381" t="s">
        <v>732</v>
      </c>
      <c r="D248" s="395">
        <v>1</v>
      </c>
      <c r="E248" s="465"/>
      <c r="F248" s="465"/>
      <c r="G248" s="465"/>
      <c r="H248" s="465"/>
    </row>
    <row r="249" spans="1:8">
      <c r="A249" s="462"/>
      <c r="B249" s="462"/>
      <c r="C249" s="381" t="s">
        <v>732</v>
      </c>
      <c r="D249" s="395">
        <v>9</v>
      </c>
      <c r="E249" s="465"/>
      <c r="F249" s="465"/>
      <c r="G249" s="465"/>
      <c r="H249" s="465"/>
    </row>
    <row r="250" spans="1:8">
      <c r="A250" s="462"/>
      <c r="B250" s="462"/>
      <c r="C250" s="381" t="s">
        <v>732</v>
      </c>
      <c r="D250" s="395">
        <v>25</v>
      </c>
      <c r="E250" s="465"/>
      <c r="F250" s="465"/>
      <c r="G250" s="465"/>
      <c r="H250" s="465"/>
    </row>
    <row r="251" spans="1:8">
      <c r="A251" s="462"/>
      <c r="B251" s="462"/>
      <c r="C251" s="381" t="s">
        <v>732</v>
      </c>
      <c r="D251" s="395">
        <v>2</v>
      </c>
      <c r="E251" s="465"/>
      <c r="F251" s="465"/>
      <c r="G251" s="465"/>
      <c r="H251" s="465"/>
    </row>
    <row r="252" spans="1:8">
      <c r="A252" s="462"/>
      <c r="B252" s="462"/>
      <c r="C252" s="381" t="s">
        <v>552</v>
      </c>
      <c r="D252" s="395">
        <v>2</v>
      </c>
      <c r="E252" s="465"/>
      <c r="F252" s="465"/>
      <c r="G252" s="465"/>
      <c r="H252" s="465"/>
    </row>
    <row r="253" spans="1:8">
      <c r="A253" s="462"/>
      <c r="B253" s="462"/>
      <c r="C253" s="381" t="s">
        <v>552</v>
      </c>
      <c r="D253" s="395">
        <v>7</v>
      </c>
      <c r="E253" s="465"/>
      <c r="F253" s="465"/>
      <c r="G253" s="465"/>
      <c r="H253" s="465"/>
    </row>
    <row r="254" spans="1:8">
      <c r="A254" s="462"/>
      <c r="B254" s="462"/>
      <c r="C254" s="381" t="s">
        <v>552</v>
      </c>
      <c r="D254" s="395">
        <v>5</v>
      </c>
      <c r="E254" s="465"/>
      <c r="F254" s="465"/>
      <c r="G254" s="465"/>
      <c r="H254" s="465"/>
    </row>
    <row r="255" spans="1:8">
      <c r="A255" s="462"/>
      <c r="B255" s="462"/>
      <c r="C255" s="381" t="s">
        <v>552</v>
      </c>
      <c r="D255" s="395">
        <v>2</v>
      </c>
      <c r="E255" s="465"/>
      <c r="F255" s="465"/>
      <c r="G255" s="465"/>
      <c r="H255" s="465"/>
    </row>
    <row r="256" spans="1:8">
      <c r="A256" s="462"/>
      <c r="B256" s="462"/>
      <c r="C256" s="381" t="s">
        <v>552</v>
      </c>
      <c r="D256" s="395">
        <v>7</v>
      </c>
      <c r="E256" s="465"/>
      <c r="F256" s="465"/>
      <c r="G256" s="465"/>
      <c r="H256" s="465"/>
    </row>
    <row r="257" spans="1:8">
      <c r="A257" s="462"/>
      <c r="B257" s="462"/>
      <c r="C257" s="381" t="s">
        <v>806</v>
      </c>
      <c r="D257" s="395">
        <v>24</v>
      </c>
      <c r="E257" s="465"/>
      <c r="F257" s="465"/>
      <c r="G257" s="465"/>
      <c r="H257" s="465"/>
    </row>
    <row r="258" spans="1:8">
      <c r="A258" s="462"/>
      <c r="B258" s="462"/>
      <c r="C258" s="381" t="s">
        <v>806</v>
      </c>
      <c r="D258" s="395">
        <v>3</v>
      </c>
      <c r="E258" s="465"/>
      <c r="F258" s="465"/>
      <c r="G258" s="465"/>
      <c r="H258" s="465"/>
    </row>
    <row r="259" spans="1:8">
      <c r="A259" s="462"/>
      <c r="B259" s="462"/>
      <c r="C259" s="381" t="s">
        <v>806</v>
      </c>
      <c r="D259" s="395">
        <v>7</v>
      </c>
      <c r="E259" s="465"/>
      <c r="F259" s="465"/>
      <c r="G259" s="465"/>
      <c r="H259" s="465"/>
    </row>
    <row r="260" spans="1:8">
      <c r="A260" s="462"/>
      <c r="B260" s="462"/>
      <c r="C260" s="381" t="s">
        <v>806</v>
      </c>
      <c r="D260" s="395">
        <v>1</v>
      </c>
      <c r="E260" s="465"/>
      <c r="F260" s="465"/>
      <c r="G260" s="465"/>
      <c r="H260" s="465"/>
    </row>
    <row r="261" spans="1:8">
      <c r="A261" s="462"/>
      <c r="B261" s="462"/>
      <c r="C261" s="381" t="s">
        <v>806</v>
      </c>
      <c r="D261" s="395">
        <v>3</v>
      </c>
      <c r="E261" s="465"/>
      <c r="F261" s="465"/>
      <c r="G261" s="465"/>
      <c r="H261" s="465"/>
    </row>
    <row r="262" spans="1:8">
      <c r="A262" s="462"/>
      <c r="B262" s="462"/>
      <c r="C262" s="381" t="s">
        <v>836</v>
      </c>
      <c r="D262" s="395">
        <v>50</v>
      </c>
      <c r="E262" s="465"/>
      <c r="F262" s="465"/>
      <c r="G262" s="465"/>
      <c r="H262" s="465"/>
    </row>
    <row r="263" spans="1:8">
      <c r="A263" s="462"/>
      <c r="B263" s="462"/>
      <c r="C263" s="381" t="s">
        <v>967</v>
      </c>
      <c r="D263" s="395">
        <v>6</v>
      </c>
      <c r="E263" s="465"/>
      <c r="F263" s="465"/>
      <c r="G263" s="465"/>
      <c r="H263" s="465"/>
    </row>
    <row r="264" spans="1:8">
      <c r="A264" s="462"/>
      <c r="B264" s="462"/>
      <c r="C264" s="381" t="s">
        <v>967</v>
      </c>
      <c r="D264" s="395">
        <v>1</v>
      </c>
      <c r="E264" s="465"/>
      <c r="F264" s="465"/>
      <c r="G264" s="465"/>
      <c r="H264" s="465"/>
    </row>
    <row r="265" spans="1:8">
      <c r="A265" s="462"/>
      <c r="B265" s="462"/>
      <c r="C265" s="381" t="s">
        <v>967</v>
      </c>
      <c r="D265" s="395">
        <v>15</v>
      </c>
      <c r="E265" s="465"/>
      <c r="F265" s="465"/>
      <c r="G265" s="465"/>
      <c r="H265" s="465"/>
    </row>
    <row r="266" spans="1:8">
      <c r="A266" s="462"/>
      <c r="B266" s="462"/>
      <c r="C266" s="381" t="s">
        <v>967</v>
      </c>
      <c r="D266" s="395">
        <v>1</v>
      </c>
      <c r="E266" s="465"/>
      <c r="F266" s="465"/>
      <c r="G266" s="465"/>
      <c r="H266" s="465"/>
    </row>
    <row r="267" spans="1:8">
      <c r="A267" s="462"/>
      <c r="B267" s="462"/>
      <c r="C267" s="381" t="s">
        <v>967</v>
      </c>
      <c r="D267" s="395">
        <v>1</v>
      </c>
      <c r="E267" s="465"/>
      <c r="F267" s="465"/>
      <c r="G267" s="465"/>
      <c r="H267" s="465"/>
    </row>
    <row r="268" spans="1:8">
      <c r="A268" s="462"/>
      <c r="B268" s="462"/>
      <c r="C268" s="381" t="s">
        <v>967</v>
      </c>
      <c r="D268" s="395">
        <v>1</v>
      </c>
      <c r="E268" s="465"/>
      <c r="F268" s="465"/>
      <c r="G268" s="465"/>
      <c r="H268" s="465"/>
    </row>
    <row r="269" spans="1:8">
      <c r="A269" s="462"/>
      <c r="B269" s="462"/>
      <c r="C269" s="381" t="s">
        <v>967</v>
      </c>
      <c r="D269" s="395">
        <v>1</v>
      </c>
      <c r="E269" s="465"/>
      <c r="F269" s="465"/>
      <c r="G269" s="465"/>
      <c r="H269" s="465"/>
    </row>
    <row r="270" spans="1:8">
      <c r="A270" s="462"/>
      <c r="B270" s="462"/>
      <c r="C270" s="381" t="s">
        <v>967</v>
      </c>
      <c r="D270" s="395">
        <v>1</v>
      </c>
      <c r="E270" s="465"/>
      <c r="F270" s="465"/>
      <c r="G270" s="465"/>
      <c r="H270" s="465"/>
    </row>
    <row r="271" spans="1:8">
      <c r="A271" s="462"/>
      <c r="B271" s="462"/>
      <c r="C271" s="381" t="s">
        <v>967</v>
      </c>
      <c r="D271" s="395">
        <v>1</v>
      </c>
      <c r="E271" s="465"/>
      <c r="F271" s="465"/>
      <c r="G271" s="465"/>
      <c r="H271" s="465"/>
    </row>
    <row r="272" spans="1:8">
      <c r="A272" s="462"/>
      <c r="B272" s="462"/>
      <c r="C272" s="381" t="s">
        <v>967</v>
      </c>
      <c r="D272" s="395">
        <v>1</v>
      </c>
      <c r="E272" s="465"/>
      <c r="F272" s="465"/>
      <c r="G272" s="465"/>
      <c r="H272" s="465"/>
    </row>
    <row r="273" spans="1:8">
      <c r="A273" s="462"/>
      <c r="B273" s="462"/>
      <c r="C273" s="381" t="s">
        <v>967</v>
      </c>
      <c r="D273" s="395">
        <v>1</v>
      </c>
      <c r="E273" s="465"/>
      <c r="F273" s="465"/>
      <c r="G273" s="465"/>
      <c r="H273" s="465"/>
    </row>
    <row r="274" spans="1:8">
      <c r="A274" s="463"/>
      <c r="B274" s="463"/>
      <c r="C274" s="381" t="s">
        <v>967</v>
      </c>
      <c r="D274" s="395">
        <v>2</v>
      </c>
      <c r="E274" s="466"/>
      <c r="F274" s="466"/>
      <c r="G274" s="466"/>
      <c r="H274" s="466"/>
    </row>
    <row r="275" spans="1:8">
      <c r="A275" s="457" t="s">
        <v>445</v>
      </c>
      <c r="B275" s="457" t="s">
        <v>585</v>
      </c>
      <c r="C275" s="381" t="s">
        <v>554</v>
      </c>
      <c r="D275" s="395">
        <v>37</v>
      </c>
      <c r="E275" s="459">
        <f>SUM(D275:D289)</f>
        <v>219</v>
      </c>
      <c r="F275" s="459">
        <v>5</v>
      </c>
      <c r="G275" s="459">
        <v>15</v>
      </c>
      <c r="H275" s="459">
        <v>75</v>
      </c>
    </row>
    <row r="276" spans="1:8">
      <c r="A276" s="458"/>
      <c r="B276" s="458"/>
      <c r="C276" s="381" t="s">
        <v>554</v>
      </c>
      <c r="D276" s="395">
        <v>1</v>
      </c>
      <c r="E276" s="460"/>
      <c r="F276" s="460"/>
      <c r="G276" s="460"/>
      <c r="H276" s="460"/>
    </row>
    <row r="277" spans="1:8">
      <c r="A277" s="458"/>
      <c r="B277" s="458"/>
      <c r="C277" s="381" t="s">
        <v>773</v>
      </c>
      <c r="D277" s="395">
        <v>20</v>
      </c>
      <c r="E277" s="460"/>
      <c r="F277" s="460"/>
      <c r="G277" s="460"/>
      <c r="H277" s="460"/>
    </row>
    <row r="278" spans="1:8">
      <c r="A278" s="458"/>
      <c r="B278" s="458"/>
      <c r="C278" s="381" t="s">
        <v>773</v>
      </c>
      <c r="D278" s="395">
        <v>11</v>
      </c>
      <c r="E278" s="460"/>
      <c r="F278" s="460"/>
      <c r="G278" s="460"/>
      <c r="H278" s="460"/>
    </row>
    <row r="279" spans="1:8">
      <c r="A279" s="458"/>
      <c r="B279" s="458"/>
      <c r="C279" s="381" t="s">
        <v>773</v>
      </c>
      <c r="D279" s="395">
        <v>1</v>
      </c>
      <c r="E279" s="460"/>
      <c r="F279" s="460"/>
      <c r="G279" s="460"/>
      <c r="H279" s="460"/>
    </row>
    <row r="280" spans="1:8">
      <c r="A280" s="458"/>
      <c r="B280" s="458"/>
      <c r="C280" s="381" t="s">
        <v>812</v>
      </c>
      <c r="D280" s="395">
        <v>19</v>
      </c>
      <c r="E280" s="460"/>
      <c r="F280" s="460"/>
      <c r="G280" s="460"/>
      <c r="H280" s="460"/>
    </row>
    <row r="281" spans="1:8">
      <c r="A281" s="458"/>
      <c r="B281" s="458"/>
      <c r="C281" s="381" t="s">
        <v>812</v>
      </c>
      <c r="D281" s="395">
        <v>24</v>
      </c>
      <c r="E281" s="460"/>
      <c r="F281" s="460"/>
      <c r="G281" s="460"/>
      <c r="H281" s="460"/>
    </row>
    <row r="282" spans="1:8">
      <c r="A282" s="458"/>
      <c r="B282" s="458"/>
      <c r="C282" s="381" t="s">
        <v>812</v>
      </c>
      <c r="D282" s="395">
        <v>9</v>
      </c>
      <c r="E282" s="460"/>
      <c r="F282" s="460"/>
      <c r="G282" s="460"/>
      <c r="H282" s="460"/>
    </row>
    <row r="283" spans="1:8">
      <c r="A283" s="458"/>
      <c r="B283" s="458"/>
      <c r="C283" s="381" t="s">
        <v>812</v>
      </c>
      <c r="D283" s="395">
        <v>2</v>
      </c>
      <c r="E283" s="460"/>
      <c r="F283" s="460"/>
      <c r="G283" s="460"/>
      <c r="H283" s="460"/>
    </row>
    <row r="284" spans="1:8">
      <c r="A284" s="458"/>
      <c r="B284" s="458"/>
      <c r="C284" s="381" t="s">
        <v>812</v>
      </c>
      <c r="D284" s="395">
        <v>22</v>
      </c>
      <c r="E284" s="460"/>
      <c r="F284" s="460"/>
      <c r="G284" s="460"/>
      <c r="H284" s="460"/>
    </row>
    <row r="285" spans="1:8">
      <c r="A285" s="458"/>
      <c r="B285" s="458"/>
      <c r="C285" s="381" t="s">
        <v>446</v>
      </c>
      <c r="D285" s="395">
        <v>29</v>
      </c>
      <c r="E285" s="460"/>
      <c r="F285" s="460"/>
      <c r="G285" s="460"/>
      <c r="H285" s="460"/>
    </row>
    <row r="286" spans="1:8">
      <c r="A286" s="458"/>
      <c r="B286" s="458"/>
      <c r="C286" s="381" t="s">
        <v>446</v>
      </c>
      <c r="D286" s="395">
        <v>3</v>
      </c>
      <c r="E286" s="460"/>
      <c r="F286" s="460"/>
      <c r="G286" s="460"/>
      <c r="H286" s="460"/>
    </row>
    <row r="287" spans="1:8">
      <c r="A287" s="458"/>
      <c r="B287" s="458"/>
      <c r="C287" s="381" t="s">
        <v>446</v>
      </c>
      <c r="D287" s="395">
        <v>1</v>
      </c>
      <c r="E287" s="460"/>
      <c r="F287" s="460"/>
      <c r="G287" s="460"/>
      <c r="H287" s="460"/>
    </row>
    <row r="288" spans="1:8">
      <c r="A288" s="458"/>
      <c r="B288" s="458"/>
      <c r="C288" s="381" t="s">
        <v>498</v>
      </c>
      <c r="D288" s="395">
        <v>35</v>
      </c>
      <c r="E288" s="460"/>
      <c r="F288" s="460"/>
      <c r="G288" s="460"/>
      <c r="H288" s="460"/>
    </row>
    <row r="289" spans="1:8">
      <c r="A289" s="458"/>
      <c r="B289" s="458"/>
      <c r="C289" s="381" t="s">
        <v>498</v>
      </c>
      <c r="D289" s="395">
        <v>5</v>
      </c>
      <c r="E289" s="460"/>
      <c r="F289" s="460"/>
      <c r="G289" s="460"/>
      <c r="H289" s="460"/>
    </row>
    <row r="290" spans="1:8">
      <c r="A290" s="457" t="s">
        <v>178</v>
      </c>
      <c r="B290" s="457" t="s">
        <v>606</v>
      </c>
      <c r="C290" s="381" t="s">
        <v>546</v>
      </c>
      <c r="D290" s="395">
        <v>11</v>
      </c>
      <c r="E290" s="459">
        <f>SUM(D290:D299)</f>
        <v>120</v>
      </c>
      <c r="F290" s="459">
        <v>5</v>
      </c>
      <c r="G290" s="459">
        <v>30</v>
      </c>
      <c r="H290" s="459">
        <v>150</v>
      </c>
    </row>
    <row r="291" spans="1:8">
      <c r="A291" s="458"/>
      <c r="B291" s="458"/>
      <c r="C291" s="381" t="s">
        <v>568</v>
      </c>
      <c r="D291" s="395">
        <v>51</v>
      </c>
      <c r="E291" s="460"/>
      <c r="F291" s="460"/>
      <c r="G291" s="460"/>
      <c r="H291" s="460"/>
    </row>
    <row r="292" spans="1:8">
      <c r="A292" s="458"/>
      <c r="B292" s="458"/>
      <c r="C292" s="381" t="s">
        <v>568</v>
      </c>
      <c r="D292" s="395">
        <v>3</v>
      </c>
      <c r="E292" s="460"/>
      <c r="F292" s="460"/>
      <c r="G292" s="460"/>
      <c r="H292" s="460"/>
    </row>
    <row r="293" spans="1:8">
      <c r="A293" s="458"/>
      <c r="B293" s="458"/>
      <c r="C293" s="381" t="s">
        <v>751</v>
      </c>
      <c r="D293" s="395">
        <v>17</v>
      </c>
      <c r="E293" s="460"/>
      <c r="F293" s="460"/>
      <c r="G293" s="460"/>
      <c r="H293" s="460"/>
    </row>
    <row r="294" spans="1:8">
      <c r="A294" s="458"/>
      <c r="B294" s="458"/>
      <c r="C294" s="381" t="s">
        <v>770</v>
      </c>
      <c r="D294" s="395">
        <v>17</v>
      </c>
      <c r="E294" s="460"/>
      <c r="F294" s="460"/>
      <c r="G294" s="460"/>
      <c r="H294" s="460"/>
    </row>
    <row r="295" spans="1:8">
      <c r="A295" s="458"/>
      <c r="B295" s="458"/>
      <c r="C295" s="381" t="s">
        <v>770</v>
      </c>
      <c r="D295" s="395">
        <v>1</v>
      </c>
      <c r="E295" s="460"/>
      <c r="F295" s="460"/>
      <c r="G295" s="460"/>
      <c r="H295" s="460"/>
    </row>
    <row r="296" spans="1:8">
      <c r="A296" s="458"/>
      <c r="B296" s="458"/>
      <c r="C296" s="381" t="s">
        <v>831</v>
      </c>
      <c r="D296" s="395">
        <v>12</v>
      </c>
      <c r="E296" s="460"/>
      <c r="F296" s="460"/>
      <c r="G296" s="460"/>
      <c r="H296" s="460"/>
    </row>
    <row r="297" spans="1:8">
      <c r="A297" s="458"/>
      <c r="B297" s="458"/>
      <c r="C297" s="381" t="s">
        <v>831</v>
      </c>
      <c r="D297" s="395">
        <v>4</v>
      </c>
      <c r="E297" s="460"/>
      <c r="F297" s="460"/>
      <c r="G297" s="460"/>
      <c r="H297" s="460"/>
    </row>
    <row r="298" spans="1:8">
      <c r="A298" s="458"/>
      <c r="B298" s="458"/>
      <c r="C298" s="381" t="s">
        <v>831</v>
      </c>
      <c r="D298" s="395">
        <v>1</v>
      </c>
      <c r="E298" s="460"/>
      <c r="F298" s="460"/>
      <c r="G298" s="460"/>
      <c r="H298" s="460"/>
    </row>
    <row r="299" spans="1:8">
      <c r="A299" s="458"/>
      <c r="B299" s="458"/>
      <c r="C299" s="381" t="s">
        <v>831</v>
      </c>
      <c r="D299" s="395">
        <v>3</v>
      </c>
      <c r="E299" s="460"/>
      <c r="F299" s="460"/>
      <c r="G299" s="460"/>
      <c r="H299" s="460"/>
    </row>
    <row r="300" spans="1:8">
      <c r="A300" s="457" t="s">
        <v>533</v>
      </c>
      <c r="B300" s="457" t="s">
        <v>607</v>
      </c>
      <c r="C300" s="381" t="s">
        <v>534</v>
      </c>
      <c r="D300" s="395">
        <v>23</v>
      </c>
      <c r="E300" s="459">
        <f>SUM(D300:D302)</f>
        <v>26</v>
      </c>
      <c r="F300" s="459">
        <v>1</v>
      </c>
      <c r="G300" s="459">
        <v>55</v>
      </c>
      <c r="H300" s="459">
        <v>55</v>
      </c>
    </row>
    <row r="301" spans="1:8">
      <c r="A301" s="458"/>
      <c r="B301" s="458"/>
      <c r="C301" s="381" t="s">
        <v>534</v>
      </c>
      <c r="D301" s="395">
        <v>2</v>
      </c>
      <c r="E301" s="460"/>
      <c r="F301" s="460"/>
      <c r="G301" s="460"/>
      <c r="H301" s="460"/>
    </row>
    <row r="302" spans="1:8">
      <c r="A302" s="458"/>
      <c r="B302" s="458"/>
      <c r="C302" s="381" t="s">
        <v>534</v>
      </c>
      <c r="D302" s="395">
        <v>1</v>
      </c>
      <c r="E302" s="460"/>
      <c r="F302" s="460"/>
      <c r="G302" s="460"/>
      <c r="H302" s="460"/>
    </row>
    <row r="303" spans="1:8">
      <c r="A303" s="461" t="s">
        <v>40</v>
      </c>
      <c r="B303" s="461" t="s">
        <v>170</v>
      </c>
      <c r="C303" s="381" t="s">
        <v>286</v>
      </c>
      <c r="D303" s="395">
        <v>12</v>
      </c>
      <c r="E303" s="464">
        <v>1127</v>
      </c>
      <c r="F303" s="464">
        <v>35</v>
      </c>
      <c r="G303" s="464">
        <v>110</v>
      </c>
      <c r="H303" s="464">
        <f>G303*F303</f>
        <v>3850</v>
      </c>
    </row>
    <row r="304" spans="1:8">
      <c r="A304" s="462"/>
      <c r="B304" s="462"/>
      <c r="C304" s="381" t="s">
        <v>286</v>
      </c>
      <c r="D304" s="395">
        <v>9</v>
      </c>
      <c r="E304" s="465"/>
      <c r="F304" s="465"/>
      <c r="G304" s="465"/>
      <c r="H304" s="465"/>
    </row>
    <row r="305" spans="1:8">
      <c r="A305" s="462"/>
      <c r="B305" s="462"/>
      <c r="C305" s="381" t="s">
        <v>286</v>
      </c>
      <c r="D305" s="395">
        <v>3</v>
      </c>
      <c r="E305" s="465"/>
      <c r="F305" s="465"/>
      <c r="G305" s="465"/>
      <c r="H305" s="465"/>
    </row>
    <row r="306" spans="1:8">
      <c r="A306" s="462"/>
      <c r="B306" s="462"/>
      <c r="C306" s="381" t="s">
        <v>286</v>
      </c>
      <c r="D306" s="395">
        <v>1</v>
      </c>
      <c r="E306" s="465"/>
      <c r="F306" s="465"/>
      <c r="G306" s="465"/>
      <c r="H306" s="465"/>
    </row>
    <row r="307" spans="1:8">
      <c r="A307" s="462"/>
      <c r="B307" s="462"/>
      <c r="C307" s="381" t="s">
        <v>286</v>
      </c>
      <c r="D307" s="395">
        <v>1</v>
      </c>
      <c r="E307" s="465"/>
      <c r="F307" s="465"/>
      <c r="G307" s="465"/>
      <c r="H307" s="465"/>
    </row>
    <row r="308" spans="1:8">
      <c r="A308" s="462"/>
      <c r="B308" s="462"/>
      <c r="C308" s="381" t="s">
        <v>286</v>
      </c>
      <c r="D308" s="395">
        <v>2</v>
      </c>
      <c r="E308" s="465"/>
      <c r="F308" s="465"/>
      <c r="G308" s="465"/>
      <c r="H308" s="465"/>
    </row>
    <row r="309" spans="1:8">
      <c r="A309" s="462"/>
      <c r="B309" s="462"/>
      <c r="C309" s="381" t="s">
        <v>294</v>
      </c>
      <c r="D309" s="395">
        <v>7</v>
      </c>
      <c r="E309" s="465"/>
      <c r="F309" s="465"/>
      <c r="G309" s="465"/>
      <c r="H309" s="465"/>
    </row>
    <row r="310" spans="1:8">
      <c r="A310" s="462"/>
      <c r="B310" s="462"/>
      <c r="C310" s="381" t="s">
        <v>294</v>
      </c>
      <c r="D310" s="395">
        <v>30</v>
      </c>
      <c r="E310" s="465"/>
      <c r="F310" s="465"/>
      <c r="G310" s="465"/>
      <c r="H310" s="465"/>
    </row>
    <row r="311" spans="1:8">
      <c r="A311" s="462"/>
      <c r="B311" s="462"/>
      <c r="C311" s="381" t="s">
        <v>294</v>
      </c>
      <c r="D311" s="395">
        <v>1</v>
      </c>
      <c r="E311" s="465"/>
      <c r="F311" s="465"/>
      <c r="G311" s="465"/>
      <c r="H311" s="465"/>
    </row>
    <row r="312" spans="1:8">
      <c r="A312" s="462"/>
      <c r="B312" s="462"/>
      <c r="C312" s="381" t="s">
        <v>302</v>
      </c>
      <c r="D312" s="395">
        <v>3</v>
      </c>
      <c r="E312" s="465"/>
      <c r="F312" s="465"/>
      <c r="G312" s="465"/>
      <c r="H312" s="465"/>
    </row>
    <row r="313" spans="1:8">
      <c r="A313" s="462"/>
      <c r="B313" s="462"/>
      <c r="C313" s="381" t="s">
        <v>302</v>
      </c>
      <c r="D313" s="395">
        <v>21</v>
      </c>
      <c r="E313" s="465"/>
      <c r="F313" s="465"/>
      <c r="G313" s="465"/>
      <c r="H313" s="465"/>
    </row>
    <row r="314" spans="1:8">
      <c r="A314" s="462"/>
      <c r="B314" s="462"/>
      <c r="C314" s="381" t="s">
        <v>302</v>
      </c>
      <c r="D314" s="395">
        <v>6</v>
      </c>
      <c r="E314" s="465"/>
      <c r="F314" s="465"/>
      <c r="G314" s="465"/>
      <c r="H314" s="465"/>
    </row>
    <row r="315" spans="1:8">
      <c r="A315" s="462"/>
      <c r="B315" s="462"/>
      <c r="C315" s="381" t="s">
        <v>302</v>
      </c>
      <c r="D315" s="395">
        <v>2</v>
      </c>
      <c r="E315" s="465"/>
      <c r="F315" s="465"/>
      <c r="G315" s="465"/>
      <c r="H315" s="465"/>
    </row>
    <row r="316" spans="1:8">
      <c r="A316" s="462"/>
      <c r="B316" s="462"/>
      <c r="C316" s="381" t="s">
        <v>310</v>
      </c>
      <c r="D316" s="395">
        <v>9</v>
      </c>
      <c r="E316" s="465"/>
      <c r="F316" s="465"/>
      <c r="G316" s="465"/>
      <c r="H316" s="465"/>
    </row>
    <row r="317" spans="1:8">
      <c r="A317" s="462"/>
      <c r="B317" s="462"/>
      <c r="C317" s="381" t="s">
        <v>310</v>
      </c>
      <c r="D317" s="395">
        <v>14</v>
      </c>
      <c r="E317" s="465"/>
      <c r="F317" s="465"/>
      <c r="G317" s="465"/>
      <c r="H317" s="465"/>
    </row>
    <row r="318" spans="1:8">
      <c r="A318" s="462"/>
      <c r="B318" s="462"/>
      <c r="C318" s="381" t="s">
        <v>310</v>
      </c>
      <c r="D318" s="395">
        <v>1</v>
      </c>
      <c r="E318" s="465"/>
      <c r="F318" s="465"/>
      <c r="G318" s="465"/>
      <c r="H318" s="465"/>
    </row>
    <row r="319" spans="1:8">
      <c r="A319" s="462"/>
      <c r="B319" s="462"/>
      <c r="C319" s="381" t="s">
        <v>310</v>
      </c>
      <c r="D319" s="395">
        <v>2</v>
      </c>
      <c r="E319" s="465"/>
      <c r="F319" s="465"/>
      <c r="G319" s="465"/>
      <c r="H319" s="465"/>
    </row>
    <row r="320" spans="1:8">
      <c r="A320" s="462"/>
      <c r="B320" s="462"/>
      <c r="C320" s="381" t="s">
        <v>310</v>
      </c>
      <c r="D320" s="395">
        <v>1</v>
      </c>
      <c r="E320" s="465"/>
      <c r="F320" s="465"/>
      <c r="G320" s="465"/>
      <c r="H320" s="465"/>
    </row>
    <row r="321" spans="1:8">
      <c r="A321" s="462"/>
      <c r="B321" s="462"/>
      <c r="C321" s="381" t="s">
        <v>314</v>
      </c>
      <c r="D321" s="395">
        <v>34</v>
      </c>
      <c r="E321" s="465"/>
      <c r="F321" s="465"/>
      <c r="G321" s="465"/>
      <c r="H321" s="465"/>
    </row>
    <row r="322" spans="1:8">
      <c r="A322" s="462"/>
      <c r="B322" s="462"/>
      <c r="C322" s="381" t="s">
        <v>314</v>
      </c>
      <c r="D322" s="395">
        <v>1</v>
      </c>
      <c r="E322" s="465"/>
      <c r="F322" s="465"/>
      <c r="G322" s="465"/>
      <c r="H322" s="465"/>
    </row>
    <row r="323" spans="1:8">
      <c r="A323" s="462"/>
      <c r="B323" s="462"/>
      <c r="C323" s="381" t="s">
        <v>314</v>
      </c>
      <c r="D323" s="395">
        <v>1</v>
      </c>
      <c r="E323" s="465"/>
      <c r="F323" s="465"/>
      <c r="G323" s="465"/>
      <c r="H323" s="465"/>
    </row>
    <row r="324" spans="1:8">
      <c r="A324" s="462"/>
      <c r="B324" s="462"/>
      <c r="C324" s="381" t="s">
        <v>314</v>
      </c>
      <c r="D324" s="395">
        <v>1</v>
      </c>
      <c r="E324" s="465"/>
      <c r="F324" s="465"/>
      <c r="G324" s="465"/>
      <c r="H324" s="465"/>
    </row>
    <row r="325" spans="1:8">
      <c r="A325" s="462"/>
      <c r="B325" s="462"/>
      <c r="C325" s="381" t="s">
        <v>314</v>
      </c>
      <c r="D325" s="395">
        <v>1</v>
      </c>
      <c r="E325" s="465"/>
      <c r="F325" s="465"/>
      <c r="G325" s="465"/>
      <c r="H325" s="465"/>
    </row>
    <row r="326" spans="1:8">
      <c r="A326" s="462"/>
      <c r="B326" s="462"/>
      <c r="C326" s="381" t="s">
        <v>327</v>
      </c>
      <c r="D326" s="395">
        <v>28</v>
      </c>
      <c r="E326" s="465"/>
      <c r="F326" s="465"/>
      <c r="G326" s="465"/>
      <c r="H326" s="465"/>
    </row>
    <row r="327" spans="1:8">
      <c r="A327" s="462"/>
      <c r="B327" s="462"/>
      <c r="C327" s="381" t="s">
        <v>327</v>
      </c>
      <c r="D327" s="395">
        <v>10</v>
      </c>
      <c r="E327" s="465"/>
      <c r="F327" s="465"/>
      <c r="G327" s="465"/>
      <c r="H327" s="465"/>
    </row>
    <row r="328" spans="1:8">
      <c r="A328" s="462"/>
      <c r="B328" s="462"/>
      <c r="C328" s="381" t="s">
        <v>327</v>
      </c>
      <c r="D328" s="395">
        <v>1</v>
      </c>
      <c r="E328" s="465"/>
      <c r="F328" s="465"/>
      <c r="G328" s="465"/>
      <c r="H328" s="465"/>
    </row>
    <row r="329" spans="1:8">
      <c r="A329" s="462"/>
      <c r="B329" s="462"/>
      <c r="C329" s="381" t="s">
        <v>453</v>
      </c>
      <c r="D329" s="395">
        <v>24</v>
      </c>
      <c r="E329" s="465"/>
      <c r="F329" s="465"/>
      <c r="G329" s="465"/>
      <c r="H329" s="465"/>
    </row>
    <row r="330" spans="1:8">
      <c r="A330" s="462"/>
      <c r="B330" s="462"/>
      <c r="C330" s="381" t="s">
        <v>453</v>
      </c>
      <c r="D330" s="395">
        <v>1</v>
      </c>
      <c r="E330" s="465"/>
      <c r="F330" s="465"/>
      <c r="G330" s="465"/>
      <c r="H330" s="465"/>
    </row>
    <row r="331" spans="1:8">
      <c r="A331" s="462"/>
      <c r="B331" s="462"/>
      <c r="C331" s="381" t="s">
        <v>453</v>
      </c>
      <c r="D331" s="395">
        <v>3</v>
      </c>
      <c r="E331" s="465"/>
      <c r="F331" s="465"/>
      <c r="G331" s="465"/>
      <c r="H331" s="465"/>
    </row>
    <row r="332" spans="1:8">
      <c r="A332" s="462"/>
      <c r="B332" s="462"/>
      <c r="C332" s="381" t="s">
        <v>482</v>
      </c>
      <c r="D332" s="395">
        <v>7</v>
      </c>
      <c r="E332" s="465"/>
      <c r="F332" s="465"/>
      <c r="G332" s="465"/>
      <c r="H332" s="465"/>
    </row>
    <row r="333" spans="1:8">
      <c r="A333" s="462"/>
      <c r="B333" s="462"/>
      <c r="C333" s="381" t="s">
        <v>482</v>
      </c>
      <c r="D333" s="395">
        <v>16</v>
      </c>
      <c r="E333" s="465"/>
      <c r="F333" s="465"/>
      <c r="G333" s="465"/>
      <c r="H333" s="465"/>
    </row>
    <row r="334" spans="1:8">
      <c r="A334" s="462"/>
      <c r="B334" s="462"/>
      <c r="C334" s="381" t="s">
        <v>482</v>
      </c>
      <c r="D334" s="395">
        <v>11</v>
      </c>
      <c r="E334" s="465"/>
      <c r="F334" s="465"/>
      <c r="G334" s="465"/>
      <c r="H334" s="465"/>
    </row>
    <row r="335" spans="1:8">
      <c r="A335" s="462"/>
      <c r="B335" s="462"/>
      <c r="C335" s="381" t="s">
        <v>493</v>
      </c>
      <c r="D335" s="395">
        <v>4</v>
      </c>
      <c r="E335" s="465"/>
      <c r="F335" s="465"/>
      <c r="G335" s="465"/>
      <c r="H335" s="465"/>
    </row>
    <row r="336" spans="1:8">
      <c r="A336" s="462"/>
      <c r="B336" s="462"/>
      <c r="C336" s="381" t="s">
        <v>493</v>
      </c>
      <c r="D336" s="395">
        <v>25</v>
      </c>
      <c r="E336" s="465"/>
      <c r="F336" s="465"/>
      <c r="G336" s="465"/>
      <c r="H336" s="465"/>
    </row>
    <row r="337" spans="1:8">
      <c r="A337" s="462"/>
      <c r="B337" s="462"/>
      <c r="C337" s="381" t="s">
        <v>460</v>
      </c>
      <c r="D337" s="395">
        <v>6</v>
      </c>
      <c r="E337" s="465"/>
      <c r="F337" s="465"/>
      <c r="G337" s="465"/>
      <c r="H337" s="465"/>
    </row>
    <row r="338" spans="1:8">
      <c r="A338" s="462"/>
      <c r="B338" s="462"/>
      <c r="C338" s="381" t="s">
        <v>460</v>
      </c>
      <c r="D338" s="395">
        <v>11</v>
      </c>
      <c r="E338" s="465"/>
      <c r="F338" s="465"/>
      <c r="G338" s="465"/>
      <c r="H338" s="465"/>
    </row>
    <row r="339" spans="1:8">
      <c r="A339" s="462"/>
      <c r="B339" s="462"/>
      <c r="C339" s="381" t="s">
        <v>460</v>
      </c>
      <c r="D339" s="395">
        <v>1</v>
      </c>
      <c r="E339" s="465"/>
      <c r="F339" s="465"/>
      <c r="G339" s="465"/>
      <c r="H339" s="465"/>
    </row>
    <row r="340" spans="1:8">
      <c r="A340" s="462"/>
      <c r="B340" s="462"/>
      <c r="C340" s="381" t="s">
        <v>460</v>
      </c>
      <c r="D340" s="395">
        <v>14</v>
      </c>
      <c r="E340" s="465"/>
      <c r="F340" s="465"/>
      <c r="G340" s="465"/>
      <c r="H340" s="465"/>
    </row>
    <row r="341" spans="1:8">
      <c r="A341" s="462"/>
      <c r="B341" s="462"/>
      <c r="C341" s="381" t="s">
        <v>460</v>
      </c>
      <c r="D341" s="395">
        <v>2</v>
      </c>
      <c r="E341" s="465"/>
      <c r="F341" s="465"/>
      <c r="G341" s="465"/>
      <c r="H341" s="465"/>
    </row>
    <row r="342" spans="1:8">
      <c r="A342" s="462"/>
      <c r="B342" s="462"/>
      <c r="C342" s="381" t="s">
        <v>487</v>
      </c>
      <c r="D342" s="395">
        <v>3</v>
      </c>
      <c r="E342" s="465"/>
      <c r="F342" s="465"/>
      <c r="G342" s="465"/>
      <c r="H342" s="465"/>
    </row>
    <row r="343" spans="1:8">
      <c r="A343" s="462"/>
      <c r="B343" s="462"/>
      <c r="C343" s="381" t="s">
        <v>487</v>
      </c>
      <c r="D343" s="395">
        <v>32</v>
      </c>
      <c r="E343" s="465"/>
      <c r="F343" s="465"/>
      <c r="G343" s="465"/>
      <c r="H343" s="465"/>
    </row>
    <row r="344" spans="1:8">
      <c r="A344" s="462"/>
      <c r="B344" s="462"/>
      <c r="C344" s="381" t="s">
        <v>487</v>
      </c>
      <c r="D344" s="395">
        <v>1</v>
      </c>
      <c r="E344" s="465"/>
      <c r="F344" s="465"/>
      <c r="G344" s="465"/>
      <c r="H344" s="465"/>
    </row>
    <row r="345" spans="1:8">
      <c r="A345" s="462"/>
      <c r="B345" s="462"/>
      <c r="C345" s="381" t="s">
        <v>516</v>
      </c>
      <c r="D345" s="395">
        <v>6</v>
      </c>
      <c r="E345" s="465"/>
      <c r="F345" s="465"/>
      <c r="G345" s="465"/>
      <c r="H345" s="465"/>
    </row>
    <row r="346" spans="1:8">
      <c r="A346" s="462"/>
      <c r="B346" s="462"/>
      <c r="C346" s="381" t="s">
        <v>516</v>
      </c>
      <c r="D346" s="395">
        <v>4</v>
      </c>
      <c r="E346" s="465"/>
      <c r="F346" s="465"/>
      <c r="G346" s="465"/>
      <c r="H346" s="465"/>
    </row>
    <row r="347" spans="1:8">
      <c r="A347" s="462"/>
      <c r="B347" s="462"/>
      <c r="C347" s="381" t="s">
        <v>516</v>
      </c>
      <c r="D347" s="395">
        <v>21</v>
      </c>
      <c r="E347" s="465"/>
      <c r="F347" s="465"/>
      <c r="G347" s="465"/>
      <c r="H347" s="465"/>
    </row>
    <row r="348" spans="1:8">
      <c r="A348" s="462"/>
      <c r="B348" s="462"/>
      <c r="C348" s="381" t="s">
        <v>516</v>
      </c>
      <c r="D348" s="395">
        <v>1</v>
      </c>
      <c r="E348" s="465"/>
      <c r="F348" s="465"/>
      <c r="G348" s="465"/>
      <c r="H348" s="465"/>
    </row>
    <row r="349" spans="1:8">
      <c r="A349" s="462"/>
      <c r="B349" s="462"/>
      <c r="C349" s="381" t="s">
        <v>516</v>
      </c>
      <c r="D349" s="395">
        <v>1</v>
      </c>
      <c r="E349" s="465"/>
      <c r="F349" s="465"/>
      <c r="G349" s="465"/>
      <c r="H349" s="465"/>
    </row>
    <row r="350" spans="1:8">
      <c r="A350" s="462"/>
      <c r="B350" s="462"/>
      <c r="C350" s="381" t="s">
        <v>516</v>
      </c>
      <c r="D350" s="395">
        <v>1</v>
      </c>
      <c r="E350" s="465"/>
      <c r="F350" s="465"/>
      <c r="G350" s="465"/>
      <c r="H350" s="465"/>
    </row>
    <row r="351" spans="1:8">
      <c r="A351" s="462"/>
      <c r="B351" s="462"/>
      <c r="C351" s="381" t="s">
        <v>545</v>
      </c>
      <c r="D351" s="395">
        <v>13</v>
      </c>
      <c r="E351" s="465"/>
      <c r="F351" s="465"/>
      <c r="G351" s="465"/>
      <c r="H351" s="465"/>
    </row>
    <row r="352" spans="1:8">
      <c r="A352" s="462"/>
      <c r="B352" s="462"/>
      <c r="C352" s="381" t="s">
        <v>545</v>
      </c>
      <c r="D352" s="395">
        <v>7</v>
      </c>
      <c r="E352" s="465"/>
      <c r="F352" s="465"/>
      <c r="G352" s="465"/>
      <c r="H352" s="465"/>
    </row>
    <row r="353" spans="1:8">
      <c r="A353" s="462"/>
      <c r="B353" s="462"/>
      <c r="C353" s="381" t="s">
        <v>545</v>
      </c>
      <c r="D353" s="395">
        <v>1</v>
      </c>
      <c r="E353" s="465"/>
      <c r="F353" s="465"/>
      <c r="G353" s="465"/>
      <c r="H353" s="465"/>
    </row>
    <row r="354" spans="1:8">
      <c r="A354" s="462"/>
      <c r="B354" s="462"/>
      <c r="C354" s="381" t="s">
        <v>545</v>
      </c>
      <c r="D354" s="395">
        <v>2</v>
      </c>
      <c r="E354" s="465"/>
      <c r="F354" s="465"/>
      <c r="G354" s="465"/>
      <c r="H354" s="465"/>
    </row>
    <row r="355" spans="1:8">
      <c r="A355" s="462"/>
      <c r="B355" s="462"/>
      <c r="C355" s="381" t="s">
        <v>537</v>
      </c>
      <c r="D355" s="395">
        <v>27</v>
      </c>
      <c r="E355" s="465"/>
      <c r="F355" s="465"/>
      <c r="G355" s="465"/>
      <c r="H355" s="465"/>
    </row>
    <row r="356" spans="1:8">
      <c r="A356" s="462"/>
      <c r="B356" s="462"/>
      <c r="C356" s="381" t="s">
        <v>537</v>
      </c>
      <c r="D356" s="395">
        <v>3</v>
      </c>
      <c r="E356" s="465"/>
      <c r="F356" s="465"/>
      <c r="G356" s="465"/>
      <c r="H356" s="465"/>
    </row>
    <row r="357" spans="1:8">
      <c r="A357" s="462"/>
      <c r="B357" s="462"/>
      <c r="C357" s="381" t="s">
        <v>537</v>
      </c>
      <c r="D357" s="395">
        <v>1</v>
      </c>
      <c r="E357" s="465"/>
      <c r="F357" s="465"/>
      <c r="G357" s="465"/>
      <c r="H357" s="465"/>
    </row>
    <row r="358" spans="1:8">
      <c r="A358" s="462"/>
      <c r="B358" s="462"/>
      <c r="C358" s="381" t="s">
        <v>537</v>
      </c>
      <c r="D358" s="395">
        <v>1</v>
      </c>
      <c r="E358" s="465"/>
      <c r="F358" s="465"/>
      <c r="G358" s="465"/>
      <c r="H358" s="465"/>
    </row>
    <row r="359" spans="1:8">
      <c r="A359" s="462"/>
      <c r="B359" s="462"/>
      <c r="C359" s="381" t="s">
        <v>547</v>
      </c>
      <c r="D359" s="395">
        <v>7</v>
      </c>
      <c r="E359" s="465"/>
      <c r="F359" s="465"/>
      <c r="G359" s="465"/>
      <c r="H359" s="465"/>
    </row>
    <row r="360" spans="1:8">
      <c r="A360" s="462"/>
      <c r="B360" s="462"/>
      <c r="C360" s="381" t="s">
        <v>547</v>
      </c>
      <c r="D360" s="395">
        <v>3</v>
      </c>
      <c r="E360" s="465"/>
      <c r="F360" s="465"/>
      <c r="G360" s="465"/>
      <c r="H360" s="465"/>
    </row>
    <row r="361" spans="1:8">
      <c r="A361" s="462"/>
      <c r="B361" s="462"/>
      <c r="C361" s="381" t="s">
        <v>547</v>
      </c>
      <c r="D361" s="395">
        <v>10</v>
      </c>
      <c r="E361" s="465"/>
      <c r="F361" s="465"/>
      <c r="G361" s="465"/>
      <c r="H361" s="465"/>
    </row>
    <row r="362" spans="1:8">
      <c r="A362" s="462"/>
      <c r="B362" s="462"/>
      <c r="C362" s="381" t="s">
        <v>547</v>
      </c>
      <c r="D362" s="395">
        <v>1</v>
      </c>
      <c r="E362" s="465"/>
      <c r="F362" s="465"/>
      <c r="G362" s="465"/>
      <c r="H362" s="465"/>
    </row>
    <row r="363" spans="1:8">
      <c r="A363" s="462"/>
      <c r="B363" s="462"/>
      <c r="C363" s="381" t="s">
        <v>547</v>
      </c>
      <c r="D363" s="395">
        <v>1</v>
      </c>
      <c r="E363" s="465"/>
      <c r="F363" s="465"/>
      <c r="G363" s="465"/>
      <c r="H363" s="465"/>
    </row>
    <row r="364" spans="1:8">
      <c r="A364" s="462"/>
      <c r="B364" s="462"/>
      <c r="C364" s="381" t="s">
        <v>761</v>
      </c>
      <c r="D364" s="395">
        <v>23</v>
      </c>
      <c r="E364" s="465"/>
      <c r="F364" s="465"/>
      <c r="G364" s="465"/>
      <c r="H364" s="465"/>
    </row>
    <row r="365" spans="1:8">
      <c r="A365" s="462"/>
      <c r="B365" s="462"/>
      <c r="C365" s="381" t="s">
        <v>761</v>
      </c>
      <c r="D365" s="395">
        <v>12</v>
      </c>
      <c r="E365" s="465"/>
      <c r="F365" s="465"/>
      <c r="G365" s="465"/>
      <c r="H365" s="465"/>
    </row>
    <row r="366" spans="1:8">
      <c r="A366" s="462"/>
      <c r="B366" s="462"/>
      <c r="C366" s="381" t="s">
        <v>761</v>
      </c>
      <c r="D366" s="395">
        <v>1</v>
      </c>
      <c r="E366" s="465"/>
      <c r="F366" s="465"/>
      <c r="G366" s="465"/>
      <c r="H366" s="465"/>
    </row>
    <row r="367" spans="1:8">
      <c r="A367" s="462"/>
      <c r="B367" s="462"/>
      <c r="C367" s="381" t="s">
        <v>761</v>
      </c>
      <c r="D367" s="395">
        <v>2</v>
      </c>
      <c r="E367" s="465"/>
      <c r="F367" s="465"/>
      <c r="G367" s="465"/>
      <c r="H367" s="465"/>
    </row>
    <row r="368" spans="1:8">
      <c r="A368" s="462"/>
      <c r="B368" s="462"/>
      <c r="C368" s="381" t="s">
        <v>808</v>
      </c>
      <c r="D368" s="395">
        <v>33</v>
      </c>
      <c r="E368" s="465"/>
      <c r="F368" s="465"/>
      <c r="G368" s="465"/>
      <c r="H368" s="465"/>
    </row>
    <row r="369" spans="1:8">
      <c r="A369" s="462"/>
      <c r="B369" s="462"/>
      <c r="C369" s="381" t="s">
        <v>808</v>
      </c>
      <c r="D369" s="395">
        <v>1</v>
      </c>
      <c r="E369" s="465"/>
      <c r="F369" s="465"/>
      <c r="G369" s="465"/>
      <c r="H369" s="465"/>
    </row>
    <row r="370" spans="1:8">
      <c r="A370" s="462"/>
      <c r="B370" s="462"/>
      <c r="C370" s="381" t="s">
        <v>819</v>
      </c>
      <c r="D370" s="395">
        <v>5</v>
      </c>
      <c r="E370" s="465"/>
      <c r="F370" s="465"/>
      <c r="G370" s="465"/>
      <c r="H370" s="465"/>
    </row>
    <row r="371" spans="1:8">
      <c r="A371" s="462"/>
      <c r="B371" s="462"/>
      <c r="C371" s="381" t="s">
        <v>819</v>
      </c>
      <c r="D371" s="395">
        <v>14</v>
      </c>
      <c r="E371" s="465"/>
      <c r="F371" s="465"/>
      <c r="G371" s="465"/>
      <c r="H371" s="465"/>
    </row>
    <row r="372" spans="1:8">
      <c r="A372" s="462"/>
      <c r="B372" s="462"/>
      <c r="C372" s="381" t="s">
        <v>819</v>
      </c>
      <c r="D372" s="395">
        <v>7</v>
      </c>
      <c r="E372" s="465"/>
      <c r="F372" s="465"/>
      <c r="G372" s="465"/>
      <c r="H372" s="465"/>
    </row>
    <row r="373" spans="1:8">
      <c r="A373" s="462"/>
      <c r="B373" s="462"/>
      <c r="C373" s="381" t="s">
        <v>776</v>
      </c>
      <c r="D373" s="395">
        <v>38</v>
      </c>
      <c r="E373" s="465"/>
      <c r="F373" s="465"/>
      <c r="G373" s="465"/>
      <c r="H373" s="465"/>
    </row>
    <row r="374" spans="1:8">
      <c r="A374" s="462"/>
      <c r="B374" s="462"/>
      <c r="C374" s="381" t="s">
        <v>738</v>
      </c>
      <c r="D374" s="395">
        <v>15</v>
      </c>
      <c r="E374" s="465"/>
      <c r="F374" s="465"/>
      <c r="G374" s="465"/>
      <c r="H374" s="465"/>
    </row>
    <row r="375" spans="1:8">
      <c r="A375" s="462"/>
      <c r="B375" s="462"/>
      <c r="C375" s="381" t="s">
        <v>738</v>
      </c>
      <c r="D375" s="395">
        <v>4</v>
      </c>
      <c r="E375" s="465"/>
      <c r="F375" s="465"/>
      <c r="G375" s="465"/>
      <c r="H375" s="465"/>
    </row>
    <row r="376" spans="1:8">
      <c r="A376" s="462"/>
      <c r="B376" s="462"/>
      <c r="C376" s="381" t="s">
        <v>738</v>
      </c>
      <c r="D376" s="395">
        <v>15</v>
      </c>
      <c r="E376" s="465"/>
      <c r="F376" s="465"/>
      <c r="G376" s="465"/>
      <c r="H376" s="465"/>
    </row>
    <row r="377" spans="1:8">
      <c r="A377" s="462"/>
      <c r="B377" s="462"/>
      <c r="C377" s="381" t="s">
        <v>743</v>
      </c>
      <c r="D377" s="395">
        <v>1</v>
      </c>
      <c r="E377" s="465"/>
      <c r="F377" s="465"/>
      <c r="G377" s="465"/>
      <c r="H377" s="465"/>
    </row>
    <row r="378" spans="1:8">
      <c r="A378" s="462"/>
      <c r="B378" s="462"/>
      <c r="C378" s="381" t="s">
        <v>743</v>
      </c>
      <c r="D378" s="395">
        <v>5</v>
      </c>
      <c r="E378" s="465"/>
      <c r="F378" s="465"/>
      <c r="G378" s="465"/>
      <c r="H378" s="465"/>
    </row>
    <row r="379" spans="1:8">
      <c r="A379" s="462"/>
      <c r="B379" s="462"/>
      <c r="C379" s="381" t="s">
        <v>743</v>
      </c>
      <c r="D379" s="395">
        <v>18</v>
      </c>
      <c r="E379" s="465"/>
      <c r="F379" s="465"/>
      <c r="G379" s="465"/>
      <c r="H379" s="465"/>
    </row>
    <row r="380" spans="1:8">
      <c r="A380" s="462"/>
      <c r="B380" s="462"/>
      <c r="C380" s="381" t="s">
        <v>743</v>
      </c>
      <c r="D380" s="395">
        <v>10</v>
      </c>
      <c r="E380" s="465"/>
      <c r="F380" s="465"/>
      <c r="G380" s="465"/>
      <c r="H380" s="465"/>
    </row>
    <row r="381" spans="1:8">
      <c r="A381" s="462"/>
      <c r="B381" s="462"/>
      <c r="C381" s="381" t="s">
        <v>802</v>
      </c>
      <c r="D381" s="395">
        <v>6</v>
      </c>
      <c r="E381" s="465"/>
      <c r="F381" s="465"/>
      <c r="G381" s="465"/>
      <c r="H381" s="465"/>
    </row>
    <row r="382" spans="1:8">
      <c r="A382" s="462"/>
      <c r="B382" s="462"/>
      <c r="C382" s="381" t="s">
        <v>802</v>
      </c>
      <c r="D382" s="395">
        <v>35</v>
      </c>
      <c r="E382" s="465"/>
      <c r="F382" s="465"/>
      <c r="G382" s="465"/>
      <c r="H382" s="465"/>
    </row>
    <row r="383" spans="1:8">
      <c r="A383" s="462"/>
      <c r="B383" s="462"/>
      <c r="C383" s="381" t="s">
        <v>802</v>
      </c>
      <c r="D383" s="395">
        <v>3</v>
      </c>
      <c r="E383" s="465"/>
      <c r="F383" s="465"/>
      <c r="G383" s="465"/>
      <c r="H383" s="465"/>
    </row>
    <row r="384" spans="1:8">
      <c r="A384" s="462"/>
      <c r="B384" s="462"/>
      <c r="C384" s="381" t="s">
        <v>840</v>
      </c>
      <c r="D384" s="395">
        <v>28</v>
      </c>
      <c r="E384" s="465"/>
      <c r="F384" s="465"/>
      <c r="G384" s="465"/>
      <c r="H384" s="465"/>
    </row>
    <row r="385" spans="1:8">
      <c r="A385" s="462"/>
      <c r="B385" s="462"/>
      <c r="C385" s="381" t="s">
        <v>840</v>
      </c>
      <c r="D385" s="395">
        <v>1</v>
      </c>
      <c r="E385" s="465"/>
      <c r="F385" s="465"/>
      <c r="G385" s="465"/>
      <c r="H385" s="465"/>
    </row>
    <row r="386" spans="1:8">
      <c r="A386" s="462"/>
      <c r="B386" s="462"/>
      <c r="C386" s="381" t="s">
        <v>838</v>
      </c>
      <c r="D386" s="395">
        <v>1</v>
      </c>
      <c r="E386" s="465"/>
      <c r="F386" s="465"/>
      <c r="G386" s="465"/>
      <c r="H386" s="465"/>
    </row>
    <row r="387" spans="1:8">
      <c r="A387" s="462"/>
      <c r="B387" s="462"/>
      <c r="C387" s="381" t="s">
        <v>838</v>
      </c>
      <c r="D387" s="395">
        <v>34</v>
      </c>
      <c r="E387" s="465"/>
      <c r="F387" s="465"/>
      <c r="G387" s="465"/>
      <c r="H387" s="465"/>
    </row>
    <row r="388" spans="1:8">
      <c r="A388" s="462"/>
      <c r="B388" s="462"/>
      <c r="C388" s="381" t="s">
        <v>968</v>
      </c>
      <c r="D388" s="395">
        <v>15</v>
      </c>
      <c r="E388" s="465"/>
      <c r="F388" s="465"/>
      <c r="G388" s="465"/>
      <c r="H388" s="465"/>
    </row>
    <row r="389" spans="1:8">
      <c r="A389" s="462"/>
      <c r="B389" s="462"/>
      <c r="C389" s="381" t="s">
        <v>968</v>
      </c>
      <c r="D389" s="395">
        <v>3</v>
      </c>
      <c r="E389" s="465"/>
      <c r="F389" s="465"/>
      <c r="G389" s="465"/>
      <c r="H389" s="465"/>
    </row>
    <row r="390" spans="1:8">
      <c r="A390" s="462"/>
      <c r="B390" s="462"/>
      <c r="C390" s="381" t="s">
        <v>968</v>
      </c>
      <c r="D390" s="395">
        <v>3</v>
      </c>
      <c r="E390" s="465"/>
      <c r="F390" s="465"/>
      <c r="G390" s="465"/>
      <c r="H390" s="465"/>
    </row>
    <row r="391" spans="1:8">
      <c r="A391" s="462"/>
      <c r="B391" s="462"/>
      <c r="C391" s="381" t="s">
        <v>785</v>
      </c>
      <c r="D391" s="395">
        <v>1</v>
      </c>
      <c r="E391" s="465"/>
      <c r="F391" s="465"/>
      <c r="G391" s="465"/>
      <c r="H391" s="465"/>
    </row>
    <row r="392" spans="1:8">
      <c r="A392" s="462"/>
      <c r="B392" s="462"/>
      <c r="C392" s="381" t="s">
        <v>785</v>
      </c>
      <c r="D392" s="395">
        <v>17</v>
      </c>
      <c r="E392" s="465"/>
      <c r="F392" s="465"/>
      <c r="G392" s="465"/>
      <c r="H392" s="465"/>
    </row>
    <row r="393" spans="1:8">
      <c r="A393" s="462"/>
      <c r="B393" s="462"/>
      <c r="C393" s="381" t="s">
        <v>852</v>
      </c>
      <c r="D393" s="395">
        <v>2</v>
      </c>
      <c r="E393" s="465"/>
      <c r="F393" s="465"/>
      <c r="G393" s="465"/>
      <c r="H393" s="465"/>
    </row>
    <row r="394" spans="1:8">
      <c r="A394" s="462"/>
      <c r="B394" s="462"/>
      <c r="C394" s="381" t="s">
        <v>852</v>
      </c>
      <c r="D394" s="395">
        <v>11</v>
      </c>
      <c r="E394" s="465"/>
      <c r="F394" s="465"/>
      <c r="G394" s="465"/>
      <c r="H394" s="465"/>
    </row>
    <row r="395" spans="1:8">
      <c r="A395" s="462"/>
      <c r="B395" s="462"/>
      <c r="C395" s="381" t="s">
        <v>852</v>
      </c>
      <c r="D395" s="395">
        <v>14</v>
      </c>
      <c r="E395" s="465"/>
      <c r="F395" s="465"/>
      <c r="G395" s="465"/>
      <c r="H395" s="465"/>
    </row>
    <row r="396" spans="1:8">
      <c r="A396" s="462"/>
      <c r="B396" s="462"/>
      <c r="C396" s="381" t="s">
        <v>852</v>
      </c>
      <c r="D396" s="395">
        <v>1</v>
      </c>
      <c r="E396" s="465"/>
      <c r="F396" s="465"/>
      <c r="G396" s="465"/>
      <c r="H396" s="465"/>
    </row>
    <row r="397" spans="1:8">
      <c r="A397" s="462"/>
      <c r="B397" s="462"/>
      <c r="C397" s="381" t="s">
        <v>969</v>
      </c>
      <c r="D397" s="395">
        <v>4</v>
      </c>
      <c r="E397" s="465"/>
      <c r="F397" s="465"/>
      <c r="G397" s="465"/>
      <c r="H397" s="465"/>
    </row>
    <row r="398" spans="1:8">
      <c r="A398" s="462"/>
      <c r="B398" s="462"/>
      <c r="C398" s="381" t="s">
        <v>969</v>
      </c>
      <c r="D398" s="395">
        <v>9</v>
      </c>
      <c r="E398" s="465"/>
      <c r="F398" s="465"/>
      <c r="G398" s="465"/>
      <c r="H398" s="465"/>
    </row>
    <row r="399" spans="1:8">
      <c r="A399" s="462"/>
      <c r="B399" s="462"/>
      <c r="C399" s="381" t="s">
        <v>969</v>
      </c>
      <c r="D399" s="395">
        <v>17</v>
      </c>
      <c r="E399" s="465"/>
      <c r="F399" s="465"/>
      <c r="G399" s="465"/>
      <c r="H399" s="465"/>
    </row>
    <row r="400" spans="1:8">
      <c r="A400" s="462"/>
      <c r="B400" s="462"/>
      <c r="C400" s="381" t="s">
        <v>969</v>
      </c>
      <c r="D400" s="395">
        <v>1</v>
      </c>
      <c r="E400" s="465"/>
      <c r="F400" s="465"/>
      <c r="G400" s="465"/>
      <c r="H400" s="465"/>
    </row>
    <row r="401" spans="1:8">
      <c r="A401" s="462"/>
      <c r="B401" s="462"/>
      <c r="C401" s="381" t="s">
        <v>970</v>
      </c>
      <c r="D401" s="395">
        <v>2</v>
      </c>
      <c r="E401" s="465"/>
      <c r="F401" s="465"/>
      <c r="G401" s="465"/>
      <c r="H401" s="465"/>
    </row>
    <row r="402" spans="1:8">
      <c r="A402" s="462"/>
      <c r="B402" s="462"/>
      <c r="C402" s="381" t="s">
        <v>970</v>
      </c>
      <c r="D402" s="395">
        <v>5</v>
      </c>
      <c r="E402" s="465"/>
      <c r="F402" s="465"/>
      <c r="G402" s="465"/>
      <c r="H402" s="465"/>
    </row>
    <row r="403" spans="1:8">
      <c r="A403" s="462"/>
      <c r="B403" s="462"/>
      <c r="C403" s="381" t="s">
        <v>970</v>
      </c>
      <c r="D403" s="395">
        <v>2</v>
      </c>
      <c r="E403" s="465"/>
      <c r="F403" s="465"/>
      <c r="G403" s="465"/>
      <c r="H403" s="465"/>
    </row>
    <row r="404" spans="1:8">
      <c r="A404" s="462"/>
      <c r="B404" s="462"/>
      <c r="C404" s="381" t="s">
        <v>970</v>
      </c>
      <c r="D404" s="395">
        <v>9</v>
      </c>
      <c r="E404" s="465"/>
      <c r="F404" s="465"/>
      <c r="G404" s="465"/>
      <c r="H404" s="465"/>
    </row>
    <row r="405" spans="1:8">
      <c r="A405" s="462"/>
      <c r="B405" s="462"/>
      <c r="C405" s="381" t="s">
        <v>970</v>
      </c>
      <c r="D405" s="395">
        <v>14</v>
      </c>
      <c r="E405" s="465"/>
      <c r="F405" s="465"/>
      <c r="G405" s="465"/>
      <c r="H405" s="465"/>
    </row>
    <row r="406" spans="1:8">
      <c r="A406" s="462"/>
      <c r="B406" s="462"/>
      <c r="C406" s="381" t="s">
        <v>970</v>
      </c>
      <c r="D406" s="395">
        <v>1</v>
      </c>
      <c r="E406" s="465"/>
      <c r="F406" s="465"/>
      <c r="G406" s="465"/>
      <c r="H406" s="465"/>
    </row>
    <row r="407" spans="1:8">
      <c r="A407" s="462"/>
      <c r="B407" s="462"/>
      <c r="C407" s="381" t="s">
        <v>970</v>
      </c>
      <c r="D407" s="395">
        <v>1</v>
      </c>
      <c r="E407" s="465"/>
      <c r="F407" s="465"/>
      <c r="G407" s="465"/>
      <c r="H407" s="465"/>
    </row>
    <row r="408" spans="1:8">
      <c r="A408" s="462"/>
      <c r="B408" s="462"/>
      <c r="C408" s="381" t="s">
        <v>970</v>
      </c>
      <c r="D408" s="395">
        <v>1</v>
      </c>
      <c r="E408" s="465"/>
      <c r="F408" s="465"/>
      <c r="G408" s="465"/>
      <c r="H408" s="465"/>
    </row>
    <row r="409" spans="1:8">
      <c r="A409" s="462"/>
      <c r="B409" s="462"/>
      <c r="C409" s="381" t="s">
        <v>841</v>
      </c>
      <c r="D409" s="395">
        <v>6</v>
      </c>
      <c r="E409" s="465"/>
      <c r="F409" s="465"/>
      <c r="G409" s="465"/>
      <c r="H409" s="465"/>
    </row>
    <row r="410" spans="1:8">
      <c r="A410" s="462"/>
      <c r="B410" s="462"/>
      <c r="C410" s="381" t="s">
        <v>841</v>
      </c>
      <c r="D410" s="395">
        <v>22</v>
      </c>
      <c r="E410" s="465"/>
      <c r="F410" s="465"/>
      <c r="G410" s="465"/>
      <c r="H410" s="465"/>
    </row>
    <row r="411" spans="1:8">
      <c r="A411" s="462"/>
      <c r="B411" s="462"/>
      <c r="C411" s="381" t="s">
        <v>841</v>
      </c>
      <c r="D411" s="395">
        <v>1</v>
      </c>
      <c r="E411" s="465"/>
      <c r="F411" s="465"/>
      <c r="G411" s="465"/>
      <c r="H411" s="465"/>
    </row>
    <row r="412" spans="1:8">
      <c r="A412" s="462"/>
      <c r="B412" s="462"/>
      <c r="C412" s="381" t="s">
        <v>841</v>
      </c>
      <c r="D412" s="395">
        <v>2</v>
      </c>
      <c r="E412" s="465"/>
      <c r="F412" s="465"/>
      <c r="G412" s="465"/>
      <c r="H412" s="465"/>
    </row>
    <row r="413" spans="1:8">
      <c r="A413" s="462"/>
      <c r="B413" s="462"/>
      <c r="C413" s="381" t="s">
        <v>971</v>
      </c>
      <c r="D413" s="395">
        <v>32</v>
      </c>
      <c r="E413" s="465"/>
      <c r="F413" s="465"/>
      <c r="G413" s="465"/>
      <c r="H413" s="465"/>
    </row>
    <row r="414" spans="1:8">
      <c r="A414" s="462"/>
      <c r="B414" s="462"/>
      <c r="C414" s="381" t="s">
        <v>971</v>
      </c>
      <c r="D414" s="395">
        <v>12</v>
      </c>
      <c r="E414" s="465"/>
      <c r="F414" s="465"/>
      <c r="G414" s="465"/>
      <c r="H414" s="465"/>
    </row>
    <row r="415" spans="1:8">
      <c r="A415" s="462"/>
      <c r="B415" s="462"/>
      <c r="C415" s="381" t="s">
        <v>971</v>
      </c>
      <c r="D415" s="395">
        <v>1</v>
      </c>
      <c r="E415" s="465"/>
      <c r="F415" s="465"/>
      <c r="G415" s="465"/>
      <c r="H415" s="465"/>
    </row>
    <row r="416" spans="1:8">
      <c r="A416" s="462"/>
      <c r="B416" s="462"/>
      <c r="C416" s="381" t="s">
        <v>972</v>
      </c>
      <c r="D416" s="395">
        <v>28</v>
      </c>
      <c r="E416" s="465"/>
      <c r="F416" s="465"/>
      <c r="G416" s="465"/>
      <c r="H416" s="465"/>
    </row>
    <row r="417" spans="1:8">
      <c r="A417" s="462"/>
      <c r="B417" s="462"/>
      <c r="C417" s="381" t="s">
        <v>972</v>
      </c>
      <c r="D417" s="395">
        <v>1</v>
      </c>
      <c r="E417" s="465"/>
      <c r="F417" s="465"/>
      <c r="G417" s="465"/>
      <c r="H417" s="465"/>
    </row>
    <row r="418" spans="1:8">
      <c r="A418" s="462"/>
      <c r="B418" s="462"/>
      <c r="C418" s="381" t="s">
        <v>973</v>
      </c>
      <c r="D418" s="395">
        <v>11</v>
      </c>
      <c r="E418" s="465"/>
      <c r="F418" s="465"/>
      <c r="G418" s="465"/>
      <c r="H418" s="465"/>
    </row>
    <row r="419" spans="1:8">
      <c r="A419" s="462"/>
      <c r="B419" s="462"/>
      <c r="C419" s="381" t="s">
        <v>973</v>
      </c>
      <c r="D419" s="395">
        <v>21</v>
      </c>
      <c r="E419" s="465"/>
      <c r="F419" s="465"/>
      <c r="G419" s="465"/>
      <c r="H419" s="465"/>
    </row>
    <row r="420" spans="1:8">
      <c r="A420" s="462"/>
      <c r="B420" s="462"/>
      <c r="C420" s="381" t="s">
        <v>856</v>
      </c>
      <c r="D420" s="395">
        <v>5</v>
      </c>
      <c r="E420" s="465"/>
      <c r="F420" s="465"/>
      <c r="G420" s="465"/>
      <c r="H420" s="465"/>
    </row>
    <row r="421" spans="1:8">
      <c r="A421" s="462"/>
      <c r="B421" s="462"/>
      <c r="C421" s="381" t="s">
        <v>856</v>
      </c>
      <c r="D421" s="395">
        <v>34</v>
      </c>
      <c r="E421" s="465"/>
      <c r="F421" s="465"/>
      <c r="G421" s="465"/>
      <c r="H421" s="465"/>
    </row>
    <row r="422" spans="1:8">
      <c r="A422" s="462"/>
      <c r="B422" s="462"/>
      <c r="C422" s="381" t="s">
        <v>974</v>
      </c>
      <c r="D422" s="395">
        <v>16</v>
      </c>
      <c r="E422" s="465"/>
      <c r="F422" s="465"/>
      <c r="G422" s="465"/>
      <c r="H422" s="465"/>
    </row>
    <row r="423" spans="1:8">
      <c r="A423" s="463"/>
      <c r="B423" s="463"/>
      <c r="C423" s="381" t="s">
        <v>974</v>
      </c>
      <c r="D423" s="395">
        <v>16</v>
      </c>
      <c r="E423" s="466"/>
      <c r="F423" s="466"/>
      <c r="G423" s="466"/>
      <c r="H423" s="466"/>
    </row>
    <row r="424" spans="1:8">
      <c r="A424" s="457" t="s">
        <v>414</v>
      </c>
      <c r="B424" s="457" t="s">
        <v>587</v>
      </c>
      <c r="C424" s="381" t="s">
        <v>548</v>
      </c>
      <c r="D424" s="395">
        <v>17</v>
      </c>
      <c r="E424" s="459">
        <f>SUM(D424:D440)</f>
        <v>266</v>
      </c>
      <c r="F424" s="459">
        <v>7</v>
      </c>
      <c r="G424" s="459">
        <v>16</v>
      </c>
      <c r="H424" s="459">
        <v>112</v>
      </c>
    </row>
    <row r="425" spans="1:8">
      <c r="A425" s="458"/>
      <c r="B425" s="458"/>
      <c r="C425" s="381" t="s">
        <v>548</v>
      </c>
      <c r="D425" s="395">
        <v>2</v>
      </c>
      <c r="E425" s="460"/>
      <c r="F425" s="460"/>
      <c r="G425" s="460"/>
      <c r="H425" s="460"/>
    </row>
    <row r="426" spans="1:8">
      <c r="A426" s="458"/>
      <c r="B426" s="458"/>
      <c r="C426" s="381" t="s">
        <v>762</v>
      </c>
      <c r="D426" s="395">
        <v>8</v>
      </c>
      <c r="E426" s="460"/>
      <c r="F426" s="460"/>
      <c r="G426" s="460"/>
      <c r="H426" s="460"/>
    </row>
    <row r="427" spans="1:8">
      <c r="A427" s="458"/>
      <c r="B427" s="458"/>
      <c r="C427" s="381" t="s">
        <v>762</v>
      </c>
      <c r="D427" s="395">
        <v>29</v>
      </c>
      <c r="E427" s="460"/>
      <c r="F427" s="460"/>
      <c r="G427" s="460"/>
      <c r="H427" s="460"/>
    </row>
    <row r="428" spans="1:8">
      <c r="A428" s="458"/>
      <c r="B428" s="458"/>
      <c r="C428" s="381" t="s">
        <v>762</v>
      </c>
      <c r="D428" s="395">
        <v>2</v>
      </c>
      <c r="E428" s="460"/>
      <c r="F428" s="460"/>
      <c r="G428" s="460"/>
      <c r="H428" s="460"/>
    </row>
    <row r="429" spans="1:8">
      <c r="A429" s="458"/>
      <c r="B429" s="458"/>
      <c r="C429" s="381" t="s">
        <v>762</v>
      </c>
      <c r="D429" s="395">
        <v>2</v>
      </c>
      <c r="E429" s="460"/>
      <c r="F429" s="460"/>
      <c r="G429" s="460"/>
      <c r="H429" s="460"/>
    </row>
    <row r="430" spans="1:8">
      <c r="A430" s="458"/>
      <c r="B430" s="458"/>
      <c r="C430" s="381" t="s">
        <v>762</v>
      </c>
      <c r="D430" s="395">
        <v>8</v>
      </c>
      <c r="E430" s="460"/>
      <c r="F430" s="460"/>
      <c r="G430" s="460"/>
      <c r="H430" s="460"/>
    </row>
    <row r="431" spans="1:8">
      <c r="A431" s="458"/>
      <c r="B431" s="458"/>
      <c r="C431" s="381" t="s">
        <v>839</v>
      </c>
      <c r="D431" s="395">
        <v>19</v>
      </c>
      <c r="E431" s="460"/>
      <c r="F431" s="460"/>
      <c r="G431" s="460"/>
      <c r="H431" s="460"/>
    </row>
    <row r="432" spans="1:8">
      <c r="A432" s="458"/>
      <c r="B432" s="458"/>
      <c r="C432" s="381" t="s">
        <v>839</v>
      </c>
      <c r="D432" s="395">
        <v>26</v>
      </c>
      <c r="E432" s="460"/>
      <c r="F432" s="460"/>
      <c r="G432" s="460"/>
      <c r="H432" s="460"/>
    </row>
    <row r="433" spans="1:8">
      <c r="A433" s="458"/>
      <c r="B433" s="458"/>
      <c r="C433" s="381" t="s">
        <v>839</v>
      </c>
      <c r="D433" s="395">
        <v>1</v>
      </c>
      <c r="E433" s="460"/>
      <c r="F433" s="460"/>
      <c r="G433" s="460"/>
      <c r="H433" s="460"/>
    </row>
    <row r="434" spans="1:8">
      <c r="A434" s="458"/>
      <c r="B434" s="458"/>
      <c r="C434" s="381" t="s">
        <v>415</v>
      </c>
      <c r="D434" s="395">
        <v>52</v>
      </c>
      <c r="E434" s="460"/>
      <c r="F434" s="460"/>
      <c r="G434" s="460"/>
      <c r="H434" s="460"/>
    </row>
    <row r="435" spans="1:8">
      <c r="A435" s="458"/>
      <c r="B435" s="458"/>
      <c r="C435" s="381" t="s">
        <v>431</v>
      </c>
      <c r="D435" s="395">
        <v>1</v>
      </c>
      <c r="E435" s="460"/>
      <c r="F435" s="460"/>
      <c r="G435" s="460"/>
      <c r="H435" s="460"/>
    </row>
    <row r="436" spans="1:8">
      <c r="A436" s="458"/>
      <c r="B436" s="458"/>
      <c r="C436" s="381" t="s">
        <v>431</v>
      </c>
      <c r="D436" s="395">
        <v>28</v>
      </c>
      <c r="E436" s="460"/>
      <c r="F436" s="460"/>
      <c r="G436" s="460"/>
      <c r="H436" s="460"/>
    </row>
    <row r="437" spans="1:8">
      <c r="A437" s="458"/>
      <c r="B437" s="458"/>
      <c r="C437" s="381" t="s">
        <v>431</v>
      </c>
      <c r="D437" s="395">
        <v>6</v>
      </c>
      <c r="E437" s="460"/>
      <c r="F437" s="460"/>
      <c r="G437" s="460"/>
      <c r="H437" s="460"/>
    </row>
    <row r="438" spans="1:8">
      <c r="A438" s="458"/>
      <c r="B438" s="458"/>
      <c r="C438" s="381" t="s">
        <v>462</v>
      </c>
      <c r="D438" s="395">
        <v>29</v>
      </c>
      <c r="E438" s="460"/>
      <c r="F438" s="460"/>
      <c r="G438" s="460"/>
      <c r="H438" s="460"/>
    </row>
    <row r="439" spans="1:8">
      <c r="A439" s="458"/>
      <c r="B439" s="458"/>
      <c r="C439" s="381" t="s">
        <v>503</v>
      </c>
      <c r="D439" s="395">
        <v>35</v>
      </c>
      <c r="E439" s="460"/>
      <c r="F439" s="460"/>
      <c r="G439" s="460"/>
      <c r="H439" s="460"/>
    </row>
    <row r="440" spans="1:8">
      <c r="A440" s="458"/>
      <c r="B440" s="458"/>
      <c r="C440" s="381" t="s">
        <v>503</v>
      </c>
      <c r="D440" s="395">
        <v>1</v>
      </c>
      <c r="E440" s="460"/>
      <c r="F440" s="460"/>
      <c r="G440" s="460"/>
      <c r="H440" s="460"/>
    </row>
    <row r="441" spans="1:8">
      <c r="A441" s="457" t="s">
        <v>319</v>
      </c>
      <c r="B441" s="457" t="s">
        <v>341</v>
      </c>
      <c r="C441" s="381" t="s">
        <v>556</v>
      </c>
      <c r="D441" s="395">
        <v>20</v>
      </c>
      <c r="E441" s="459">
        <f>SUM(D441:D452)</f>
        <v>123</v>
      </c>
      <c r="F441" s="459">
        <v>4</v>
      </c>
      <c r="G441" s="459">
        <v>40</v>
      </c>
      <c r="H441" s="459">
        <v>160</v>
      </c>
    </row>
    <row r="442" spans="1:8">
      <c r="A442" s="458"/>
      <c r="B442" s="458"/>
      <c r="C442" s="381" t="s">
        <v>560</v>
      </c>
      <c r="D442" s="395">
        <v>4</v>
      </c>
      <c r="E442" s="460"/>
      <c r="F442" s="460"/>
      <c r="G442" s="460"/>
      <c r="H442" s="460"/>
    </row>
    <row r="443" spans="1:8">
      <c r="A443" s="458"/>
      <c r="B443" s="458"/>
      <c r="C443" s="381" t="s">
        <v>560</v>
      </c>
      <c r="D443" s="395">
        <v>2</v>
      </c>
      <c r="E443" s="460"/>
      <c r="F443" s="460"/>
      <c r="G443" s="460"/>
      <c r="H443" s="460"/>
    </row>
    <row r="444" spans="1:8">
      <c r="A444" s="458"/>
      <c r="B444" s="458"/>
      <c r="C444" s="381" t="s">
        <v>560</v>
      </c>
      <c r="D444" s="395">
        <v>7</v>
      </c>
      <c r="E444" s="460"/>
      <c r="F444" s="460"/>
      <c r="G444" s="460"/>
      <c r="H444" s="460"/>
    </row>
    <row r="445" spans="1:8">
      <c r="A445" s="458"/>
      <c r="B445" s="458"/>
      <c r="C445" s="381" t="s">
        <v>560</v>
      </c>
      <c r="D445" s="395">
        <v>10</v>
      </c>
      <c r="E445" s="460"/>
      <c r="F445" s="460"/>
      <c r="G445" s="460"/>
      <c r="H445" s="460"/>
    </row>
    <row r="446" spans="1:8">
      <c r="A446" s="458"/>
      <c r="B446" s="458"/>
      <c r="C446" s="381" t="s">
        <v>556</v>
      </c>
      <c r="D446" s="395">
        <v>1</v>
      </c>
      <c r="E446" s="460"/>
      <c r="F446" s="460"/>
      <c r="G446" s="460"/>
      <c r="H446" s="460"/>
    </row>
    <row r="447" spans="1:8">
      <c r="A447" s="458"/>
      <c r="B447" s="458"/>
      <c r="C447" s="381" t="s">
        <v>560</v>
      </c>
      <c r="D447" s="395">
        <v>5</v>
      </c>
      <c r="E447" s="460"/>
      <c r="F447" s="460"/>
      <c r="G447" s="460"/>
      <c r="H447" s="460"/>
    </row>
    <row r="448" spans="1:8">
      <c r="A448" s="458"/>
      <c r="B448" s="458"/>
      <c r="C448" s="381" t="s">
        <v>320</v>
      </c>
      <c r="D448" s="395">
        <v>37</v>
      </c>
      <c r="E448" s="460"/>
      <c r="F448" s="460"/>
      <c r="G448" s="460"/>
      <c r="H448" s="460"/>
    </row>
    <row r="449" spans="1:8">
      <c r="A449" s="458"/>
      <c r="B449" s="458"/>
      <c r="C449" s="381" t="s">
        <v>326</v>
      </c>
      <c r="D449" s="395">
        <v>26</v>
      </c>
      <c r="E449" s="460"/>
      <c r="F449" s="460"/>
      <c r="G449" s="460"/>
      <c r="H449" s="460"/>
    </row>
    <row r="450" spans="1:8">
      <c r="A450" s="458"/>
      <c r="B450" s="458"/>
      <c r="C450" s="381" t="s">
        <v>326</v>
      </c>
      <c r="D450" s="395">
        <v>3</v>
      </c>
      <c r="E450" s="460"/>
      <c r="F450" s="460"/>
      <c r="G450" s="460"/>
      <c r="H450" s="460"/>
    </row>
    <row r="451" spans="1:8">
      <c r="A451" s="458"/>
      <c r="B451" s="458"/>
      <c r="C451" s="381" t="s">
        <v>326</v>
      </c>
      <c r="D451" s="395">
        <v>6</v>
      </c>
      <c r="E451" s="460"/>
      <c r="F451" s="460"/>
      <c r="G451" s="460"/>
      <c r="H451" s="460"/>
    </row>
    <row r="452" spans="1:8">
      <c r="A452" s="458"/>
      <c r="B452" s="458"/>
      <c r="C452" s="381" t="s">
        <v>326</v>
      </c>
      <c r="D452" s="395">
        <v>2</v>
      </c>
      <c r="E452" s="460"/>
      <c r="F452" s="460"/>
      <c r="G452" s="460"/>
      <c r="H452" s="460"/>
    </row>
    <row r="453" spans="1:8">
      <c r="A453" s="461" t="s">
        <v>509</v>
      </c>
      <c r="B453" s="461" t="s">
        <v>589</v>
      </c>
      <c r="C453" s="381" t="s">
        <v>510</v>
      </c>
      <c r="D453" s="395">
        <v>22</v>
      </c>
      <c r="E453" s="464">
        <f>SUM(D453:D467)</f>
        <v>159</v>
      </c>
      <c r="F453" s="464">
        <v>5</v>
      </c>
      <c r="G453" s="464">
        <v>40</v>
      </c>
      <c r="H453" s="464">
        <f>F453*G453</f>
        <v>200</v>
      </c>
    </row>
    <row r="454" spans="1:8">
      <c r="A454" s="462"/>
      <c r="B454" s="462"/>
      <c r="C454" s="381" t="s">
        <v>510</v>
      </c>
      <c r="D454" s="395">
        <v>8</v>
      </c>
      <c r="E454" s="465"/>
      <c r="F454" s="465"/>
      <c r="G454" s="465"/>
      <c r="H454" s="465"/>
    </row>
    <row r="455" spans="1:8">
      <c r="A455" s="462"/>
      <c r="B455" s="462"/>
      <c r="C455" s="381" t="s">
        <v>518</v>
      </c>
      <c r="D455" s="395">
        <v>17</v>
      </c>
      <c r="E455" s="465"/>
      <c r="F455" s="465"/>
      <c r="G455" s="465"/>
      <c r="H455" s="465"/>
    </row>
    <row r="456" spans="1:8">
      <c r="A456" s="462"/>
      <c r="B456" s="462"/>
      <c r="C456" s="381" t="s">
        <v>518</v>
      </c>
      <c r="D456" s="395">
        <v>5</v>
      </c>
      <c r="E456" s="465"/>
      <c r="F456" s="465"/>
      <c r="G456" s="465"/>
      <c r="H456" s="465"/>
    </row>
    <row r="457" spans="1:8">
      <c r="A457" s="462"/>
      <c r="B457" s="462"/>
      <c r="C457" s="381" t="s">
        <v>518</v>
      </c>
      <c r="D457" s="395">
        <v>1</v>
      </c>
      <c r="E457" s="465"/>
      <c r="F457" s="465"/>
      <c r="G457" s="465"/>
      <c r="H457" s="465"/>
    </row>
    <row r="458" spans="1:8">
      <c r="A458" s="462"/>
      <c r="B458" s="462"/>
      <c r="C458" s="381" t="s">
        <v>518</v>
      </c>
      <c r="D458" s="395">
        <v>5</v>
      </c>
      <c r="E458" s="465"/>
      <c r="F458" s="465"/>
      <c r="G458" s="465"/>
      <c r="H458" s="465"/>
    </row>
    <row r="459" spans="1:8">
      <c r="A459" s="462"/>
      <c r="B459" s="462"/>
      <c r="C459" s="381" t="s">
        <v>518</v>
      </c>
      <c r="D459" s="395">
        <v>6</v>
      </c>
      <c r="E459" s="465"/>
      <c r="F459" s="465"/>
      <c r="G459" s="465"/>
      <c r="H459" s="465"/>
    </row>
    <row r="460" spans="1:8">
      <c r="A460" s="462"/>
      <c r="B460" s="462"/>
      <c r="C460" s="381" t="s">
        <v>848</v>
      </c>
      <c r="D460" s="395">
        <v>16</v>
      </c>
      <c r="E460" s="465"/>
      <c r="F460" s="465"/>
      <c r="G460" s="465"/>
      <c r="H460" s="465"/>
    </row>
    <row r="461" spans="1:8">
      <c r="A461" s="462"/>
      <c r="B461" s="462"/>
      <c r="C461" s="381" t="s">
        <v>848</v>
      </c>
      <c r="D461" s="395">
        <v>10</v>
      </c>
      <c r="E461" s="465"/>
      <c r="F461" s="465"/>
      <c r="G461" s="465"/>
      <c r="H461" s="465"/>
    </row>
    <row r="462" spans="1:8">
      <c r="A462" s="462"/>
      <c r="B462" s="462"/>
      <c r="C462" s="381" t="s">
        <v>848</v>
      </c>
      <c r="D462" s="395">
        <v>18</v>
      </c>
      <c r="E462" s="465"/>
      <c r="F462" s="465"/>
      <c r="G462" s="465"/>
      <c r="H462" s="465"/>
    </row>
    <row r="463" spans="1:8">
      <c r="A463" s="462"/>
      <c r="B463" s="462"/>
      <c r="C463" s="381" t="s">
        <v>848</v>
      </c>
      <c r="D463" s="395">
        <v>2</v>
      </c>
      <c r="E463" s="465"/>
      <c r="F463" s="465"/>
      <c r="G463" s="465"/>
      <c r="H463" s="465"/>
    </row>
    <row r="464" spans="1:8">
      <c r="A464" s="462"/>
      <c r="B464" s="462"/>
      <c r="C464" s="381" t="s">
        <v>859</v>
      </c>
      <c r="D464" s="395">
        <v>1</v>
      </c>
      <c r="E464" s="465"/>
      <c r="F464" s="465"/>
      <c r="G464" s="465"/>
      <c r="H464" s="465"/>
    </row>
    <row r="465" spans="1:8">
      <c r="A465" s="462"/>
      <c r="B465" s="462"/>
      <c r="C465" s="381" t="s">
        <v>859</v>
      </c>
      <c r="D465" s="395">
        <v>19</v>
      </c>
      <c r="E465" s="465"/>
      <c r="F465" s="465"/>
      <c r="G465" s="465"/>
      <c r="H465" s="465"/>
    </row>
    <row r="466" spans="1:8">
      <c r="A466" s="462"/>
      <c r="B466" s="462"/>
      <c r="C466" s="381" t="s">
        <v>859</v>
      </c>
      <c r="D466" s="395">
        <v>27</v>
      </c>
      <c r="E466" s="465"/>
      <c r="F466" s="465"/>
      <c r="G466" s="465"/>
      <c r="H466" s="465"/>
    </row>
    <row r="467" spans="1:8">
      <c r="A467" s="463"/>
      <c r="B467" s="463"/>
      <c r="C467" s="381" t="s">
        <v>859</v>
      </c>
      <c r="D467" s="395">
        <v>2</v>
      </c>
      <c r="E467" s="466"/>
      <c r="F467" s="466"/>
      <c r="G467" s="466"/>
      <c r="H467" s="466"/>
    </row>
    <row r="468" spans="1:8">
      <c r="A468" s="457" t="s">
        <v>42</v>
      </c>
      <c r="B468" s="457" t="s">
        <v>591</v>
      </c>
      <c r="C468" s="381" t="s">
        <v>468</v>
      </c>
      <c r="D468" s="395">
        <v>1</v>
      </c>
      <c r="E468" s="459">
        <f>SUM(D468:D482)</f>
        <v>95</v>
      </c>
      <c r="F468" s="459">
        <v>3</v>
      </c>
      <c r="G468" s="459">
        <v>9</v>
      </c>
      <c r="H468" s="459">
        <v>27</v>
      </c>
    </row>
    <row r="469" spans="1:8">
      <c r="A469" s="458"/>
      <c r="B469" s="458"/>
      <c r="C469" s="381" t="s">
        <v>468</v>
      </c>
      <c r="D469" s="395">
        <v>2</v>
      </c>
      <c r="E469" s="460"/>
      <c r="F469" s="460"/>
      <c r="G469" s="460"/>
      <c r="H469" s="460"/>
    </row>
    <row r="470" spans="1:8">
      <c r="A470" s="458"/>
      <c r="B470" s="458"/>
      <c r="C470" s="381" t="s">
        <v>468</v>
      </c>
      <c r="D470" s="395">
        <v>4</v>
      </c>
      <c r="E470" s="460"/>
      <c r="F470" s="460"/>
      <c r="G470" s="460"/>
      <c r="H470" s="460"/>
    </row>
    <row r="471" spans="1:8">
      <c r="A471" s="458"/>
      <c r="B471" s="458"/>
      <c r="C471" s="381" t="s">
        <v>468</v>
      </c>
      <c r="D471" s="395">
        <v>4</v>
      </c>
      <c r="E471" s="460"/>
      <c r="F471" s="460"/>
      <c r="G471" s="460"/>
      <c r="H471" s="460"/>
    </row>
    <row r="472" spans="1:8">
      <c r="A472" s="458"/>
      <c r="B472" s="458"/>
      <c r="C472" s="381" t="s">
        <v>468</v>
      </c>
      <c r="D472" s="395">
        <v>3</v>
      </c>
      <c r="E472" s="460"/>
      <c r="F472" s="460"/>
      <c r="G472" s="460"/>
      <c r="H472" s="460"/>
    </row>
    <row r="473" spans="1:8">
      <c r="A473" s="458"/>
      <c r="B473" s="458"/>
      <c r="C473" s="381" t="s">
        <v>468</v>
      </c>
      <c r="D473" s="395">
        <v>4</v>
      </c>
      <c r="E473" s="460"/>
      <c r="F473" s="460"/>
      <c r="G473" s="460"/>
      <c r="H473" s="460"/>
    </row>
    <row r="474" spans="1:8">
      <c r="A474" s="458"/>
      <c r="B474" s="458"/>
      <c r="C474" s="381" t="s">
        <v>468</v>
      </c>
      <c r="D474" s="395">
        <v>1</v>
      </c>
      <c r="E474" s="460"/>
      <c r="F474" s="460"/>
      <c r="G474" s="460"/>
      <c r="H474" s="460"/>
    </row>
    <row r="475" spans="1:8">
      <c r="A475" s="458"/>
      <c r="B475" s="458"/>
      <c r="C475" s="381" t="s">
        <v>801</v>
      </c>
      <c r="D475" s="395">
        <v>1</v>
      </c>
      <c r="E475" s="460"/>
      <c r="F475" s="460"/>
      <c r="G475" s="460"/>
      <c r="H475" s="460"/>
    </row>
    <row r="476" spans="1:8">
      <c r="A476" s="458"/>
      <c r="B476" s="458"/>
      <c r="C476" s="381" t="s">
        <v>801</v>
      </c>
      <c r="D476" s="395">
        <v>21</v>
      </c>
      <c r="E476" s="460"/>
      <c r="F476" s="460"/>
      <c r="G476" s="460"/>
      <c r="H476" s="460"/>
    </row>
    <row r="477" spans="1:8">
      <c r="A477" s="458"/>
      <c r="B477" s="458"/>
      <c r="C477" s="381" t="s">
        <v>801</v>
      </c>
      <c r="D477" s="395">
        <v>13</v>
      </c>
      <c r="E477" s="460"/>
      <c r="F477" s="460"/>
      <c r="G477" s="460"/>
      <c r="H477" s="460"/>
    </row>
    <row r="478" spans="1:8">
      <c r="A478" s="458"/>
      <c r="B478" s="458"/>
      <c r="C478" s="381" t="s">
        <v>801</v>
      </c>
      <c r="D478" s="395">
        <v>1</v>
      </c>
      <c r="E478" s="460"/>
      <c r="F478" s="460"/>
      <c r="G478" s="460"/>
      <c r="H478" s="460"/>
    </row>
    <row r="479" spans="1:8">
      <c r="A479" s="458"/>
      <c r="B479" s="458"/>
      <c r="C479" s="381" t="s">
        <v>801</v>
      </c>
      <c r="D479" s="395">
        <v>1</v>
      </c>
      <c r="E479" s="460"/>
      <c r="F479" s="460"/>
      <c r="G479" s="460"/>
      <c r="H479" s="460"/>
    </row>
    <row r="480" spans="1:8">
      <c r="A480" s="458"/>
      <c r="B480" s="458"/>
      <c r="C480" s="381" t="s">
        <v>801</v>
      </c>
      <c r="D480" s="395">
        <v>1</v>
      </c>
      <c r="E480" s="460"/>
      <c r="F480" s="460"/>
      <c r="G480" s="460"/>
      <c r="H480" s="460"/>
    </row>
    <row r="481" spans="1:8">
      <c r="A481" s="458"/>
      <c r="B481" s="458"/>
      <c r="C481" s="381" t="s">
        <v>468</v>
      </c>
      <c r="D481" s="395">
        <v>1</v>
      </c>
      <c r="E481" s="460"/>
      <c r="F481" s="460"/>
      <c r="G481" s="460"/>
      <c r="H481" s="460"/>
    </row>
    <row r="482" spans="1:8">
      <c r="A482" s="458"/>
      <c r="B482" s="458"/>
      <c r="C482" s="381" t="s">
        <v>504</v>
      </c>
      <c r="D482" s="395">
        <v>37</v>
      </c>
      <c r="E482" s="460"/>
      <c r="F482" s="460"/>
      <c r="G482" s="460"/>
      <c r="H482" s="460"/>
    </row>
    <row r="483" spans="1:8">
      <c r="A483" s="457" t="s">
        <v>557</v>
      </c>
      <c r="B483" s="457" t="s">
        <v>608</v>
      </c>
      <c r="C483" s="381" t="s">
        <v>558</v>
      </c>
      <c r="D483" s="395">
        <v>22</v>
      </c>
      <c r="E483" s="459">
        <f>SUM(D483:D490)</f>
        <v>73</v>
      </c>
      <c r="F483" s="459">
        <v>3</v>
      </c>
      <c r="G483" s="459">
        <v>20</v>
      </c>
      <c r="H483" s="459">
        <v>60</v>
      </c>
    </row>
    <row r="484" spans="1:8">
      <c r="A484" s="458"/>
      <c r="B484" s="458"/>
      <c r="C484" s="381" t="s">
        <v>558</v>
      </c>
      <c r="D484" s="395">
        <v>2</v>
      </c>
      <c r="E484" s="460"/>
      <c r="F484" s="460"/>
      <c r="G484" s="460"/>
      <c r="H484" s="460"/>
    </row>
    <row r="485" spans="1:8">
      <c r="A485" s="458"/>
      <c r="B485" s="458"/>
      <c r="C485" s="381" t="s">
        <v>558</v>
      </c>
      <c r="D485" s="395">
        <v>3</v>
      </c>
      <c r="E485" s="460"/>
      <c r="F485" s="460"/>
      <c r="G485" s="460"/>
      <c r="H485" s="460"/>
    </row>
    <row r="486" spans="1:8">
      <c r="A486" s="458"/>
      <c r="B486" s="458"/>
      <c r="C486" s="381" t="s">
        <v>759</v>
      </c>
      <c r="D486" s="395">
        <v>13</v>
      </c>
      <c r="E486" s="460"/>
      <c r="F486" s="460"/>
      <c r="G486" s="460"/>
      <c r="H486" s="460"/>
    </row>
    <row r="487" spans="1:8">
      <c r="A487" s="458"/>
      <c r="B487" s="458"/>
      <c r="C487" s="381" t="s">
        <v>759</v>
      </c>
      <c r="D487" s="395">
        <v>6</v>
      </c>
      <c r="E487" s="460"/>
      <c r="F487" s="460"/>
      <c r="G487" s="460"/>
      <c r="H487" s="460"/>
    </row>
    <row r="488" spans="1:8">
      <c r="A488" s="458"/>
      <c r="B488" s="458"/>
      <c r="C488" s="381" t="s">
        <v>766</v>
      </c>
      <c r="D488" s="395">
        <v>22</v>
      </c>
      <c r="E488" s="460"/>
      <c r="F488" s="460"/>
      <c r="G488" s="460"/>
      <c r="H488" s="460"/>
    </row>
    <row r="489" spans="1:8">
      <c r="A489" s="458"/>
      <c r="B489" s="458"/>
      <c r="C489" s="381" t="s">
        <v>759</v>
      </c>
      <c r="D489" s="395">
        <v>3</v>
      </c>
      <c r="E489" s="460"/>
      <c r="F489" s="460"/>
      <c r="G489" s="460"/>
      <c r="H489" s="460"/>
    </row>
    <row r="490" spans="1:8">
      <c r="A490" s="458"/>
      <c r="B490" s="458"/>
      <c r="C490" s="381" t="s">
        <v>759</v>
      </c>
      <c r="D490" s="395">
        <v>2</v>
      </c>
      <c r="E490" s="460"/>
      <c r="F490" s="460"/>
      <c r="G490" s="460"/>
      <c r="H490" s="460"/>
    </row>
    <row r="491" spans="1:8">
      <c r="A491" s="457" t="s">
        <v>523</v>
      </c>
      <c r="B491" s="457" t="s">
        <v>609</v>
      </c>
      <c r="C491" s="381" t="s">
        <v>524</v>
      </c>
      <c r="D491" s="395">
        <v>19</v>
      </c>
      <c r="E491" s="459">
        <f>SUM(D491:D496)</f>
        <v>52</v>
      </c>
      <c r="F491" s="459">
        <v>2</v>
      </c>
      <c r="G491" s="459">
        <v>38</v>
      </c>
      <c r="H491" s="459">
        <f>F491*G491</f>
        <v>76</v>
      </c>
    </row>
    <row r="492" spans="1:8">
      <c r="A492" s="458"/>
      <c r="B492" s="458"/>
      <c r="C492" s="381" t="s">
        <v>524</v>
      </c>
      <c r="D492" s="395">
        <v>8</v>
      </c>
      <c r="E492" s="460"/>
      <c r="F492" s="460"/>
      <c r="G492" s="460"/>
      <c r="H492" s="460"/>
    </row>
    <row r="493" spans="1:8">
      <c r="A493" s="458"/>
      <c r="B493" s="458"/>
      <c r="C493" s="381" t="s">
        <v>524</v>
      </c>
      <c r="D493" s="395">
        <v>1</v>
      </c>
      <c r="E493" s="460"/>
      <c r="F493" s="460"/>
      <c r="G493" s="460"/>
      <c r="H493" s="460"/>
    </row>
    <row r="494" spans="1:8">
      <c r="A494" s="458"/>
      <c r="B494" s="458"/>
      <c r="C494" s="381" t="s">
        <v>830</v>
      </c>
      <c r="D494" s="395">
        <v>18</v>
      </c>
      <c r="E494" s="460"/>
      <c r="F494" s="460"/>
      <c r="G494" s="460"/>
      <c r="H494" s="460"/>
    </row>
    <row r="495" spans="1:8">
      <c r="A495" s="458"/>
      <c r="B495" s="458"/>
      <c r="C495" s="381" t="s">
        <v>830</v>
      </c>
      <c r="D495" s="395">
        <v>5</v>
      </c>
      <c r="E495" s="460"/>
      <c r="F495" s="460"/>
      <c r="G495" s="460"/>
      <c r="H495" s="460"/>
    </row>
    <row r="496" spans="1:8">
      <c r="A496" s="458"/>
      <c r="B496" s="458"/>
      <c r="C496" s="381" t="s">
        <v>830</v>
      </c>
      <c r="D496" s="395">
        <v>1</v>
      </c>
      <c r="E496" s="460"/>
      <c r="F496" s="460"/>
      <c r="G496" s="460"/>
      <c r="H496" s="460"/>
    </row>
    <row r="497" spans="1:8">
      <c r="A497" s="457" t="s">
        <v>44</v>
      </c>
      <c r="B497" s="457" t="s">
        <v>610</v>
      </c>
      <c r="C497" s="381" t="s">
        <v>564</v>
      </c>
      <c r="D497" s="395">
        <v>17</v>
      </c>
      <c r="E497" s="459">
        <f>SUM(D497:D503)</f>
        <v>66</v>
      </c>
      <c r="F497" s="459">
        <v>2</v>
      </c>
      <c r="G497" s="459">
        <v>90</v>
      </c>
      <c r="H497" s="459">
        <v>180</v>
      </c>
    </row>
    <row r="498" spans="1:8">
      <c r="A498" s="458"/>
      <c r="B498" s="458"/>
      <c r="C498" s="381" t="s">
        <v>564</v>
      </c>
      <c r="D498" s="395">
        <v>1</v>
      </c>
      <c r="E498" s="460"/>
      <c r="F498" s="460"/>
      <c r="G498" s="460"/>
      <c r="H498" s="460"/>
    </row>
    <row r="499" spans="1:8">
      <c r="A499" s="458"/>
      <c r="B499" s="458"/>
      <c r="C499" s="381" t="s">
        <v>564</v>
      </c>
      <c r="D499" s="395">
        <v>1</v>
      </c>
      <c r="E499" s="460"/>
      <c r="F499" s="460"/>
      <c r="G499" s="460"/>
      <c r="H499" s="460"/>
    </row>
    <row r="500" spans="1:8">
      <c r="A500" s="458"/>
      <c r="B500" s="458"/>
      <c r="C500" s="381" t="s">
        <v>855</v>
      </c>
      <c r="D500" s="395">
        <v>17</v>
      </c>
      <c r="E500" s="460"/>
      <c r="F500" s="460"/>
      <c r="G500" s="460"/>
      <c r="H500" s="460"/>
    </row>
    <row r="501" spans="1:8">
      <c r="A501" s="458"/>
      <c r="B501" s="458"/>
      <c r="C501" s="381" t="s">
        <v>855</v>
      </c>
      <c r="D501" s="395">
        <v>16</v>
      </c>
      <c r="E501" s="460"/>
      <c r="F501" s="460"/>
      <c r="G501" s="460"/>
      <c r="H501" s="460"/>
    </row>
    <row r="502" spans="1:8">
      <c r="A502" s="458"/>
      <c r="B502" s="458"/>
      <c r="C502" s="381" t="s">
        <v>855</v>
      </c>
      <c r="D502" s="395">
        <v>13</v>
      </c>
      <c r="E502" s="460"/>
      <c r="F502" s="460"/>
      <c r="G502" s="460"/>
      <c r="H502" s="460"/>
    </row>
    <row r="503" spans="1:8">
      <c r="A503" s="458"/>
      <c r="B503" s="458"/>
      <c r="C503" s="381" t="s">
        <v>855</v>
      </c>
      <c r="D503" s="395">
        <v>1</v>
      </c>
      <c r="E503" s="460"/>
      <c r="F503" s="460"/>
      <c r="G503" s="460"/>
      <c r="H503" s="460"/>
    </row>
    <row r="504" spans="1:8">
      <c r="A504" s="461" t="s">
        <v>45</v>
      </c>
      <c r="B504" s="461" t="s">
        <v>594</v>
      </c>
      <c r="C504" s="381" t="s">
        <v>505</v>
      </c>
      <c r="D504" s="395">
        <v>31</v>
      </c>
      <c r="E504" s="464">
        <f>SUM(D504:D522)</f>
        <v>212</v>
      </c>
      <c r="F504" s="464">
        <v>7</v>
      </c>
      <c r="G504" s="464">
        <v>138</v>
      </c>
      <c r="H504" s="464">
        <f>F504*G504</f>
        <v>966</v>
      </c>
    </row>
    <row r="505" spans="1:8">
      <c r="A505" s="462"/>
      <c r="B505" s="462"/>
      <c r="C505" s="381" t="s">
        <v>505</v>
      </c>
      <c r="D505" s="395">
        <v>9</v>
      </c>
      <c r="E505" s="465"/>
      <c r="F505" s="465"/>
      <c r="G505" s="465"/>
      <c r="H505" s="465"/>
    </row>
    <row r="506" spans="1:8">
      <c r="A506" s="462"/>
      <c r="B506" s="462"/>
      <c r="C506" s="381" t="s">
        <v>536</v>
      </c>
      <c r="D506" s="395">
        <v>7</v>
      </c>
      <c r="E506" s="465"/>
      <c r="F506" s="465"/>
      <c r="G506" s="465"/>
      <c r="H506" s="465"/>
    </row>
    <row r="507" spans="1:8">
      <c r="A507" s="462"/>
      <c r="B507" s="462"/>
      <c r="C507" s="381" t="s">
        <v>536</v>
      </c>
      <c r="D507" s="395">
        <v>17</v>
      </c>
      <c r="E507" s="465"/>
      <c r="F507" s="465"/>
      <c r="G507" s="465"/>
      <c r="H507" s="465"/>
    </row>
    <row r="508" spans="1:8">
      <c r="A508" s="462"/>
      <c r="B508" s="462"/>
      <c r="C508" s="381" t="s">
        <v>536</v>
      </c>
      <c r="D508" s="395">
        <v>1</v>
      </c>
      <c r="E508" s="465"/>
      <c r="F508" s="465"/>
      <c r="G508" s="465"/>
      <c r="H508" s="465"/>
    </row>
    <row r="509" spans="1:8">
      <c r="A509" s="462"/>
      <c r="B509" s="462"/>
      <c r="C509" s="381" t="s">
        <v>536</v>
      </c>
      <c r="D509" s="395">
        <v>1</v>
      </c>
      <c r="E509" s="465"/>
      <c r="F509" s="465"/>
      <c r="G509" s="465"/>
      <c r="H509" s="465"/>
    </row>
    <row r="510" spans="1:8">
      <c r="A510" s="462"/>
      <c r="B510" s="462"/>
      <c r="C510" s="381" t="s">
        <v>796</v>
      </c>
      <c r="D510" s="395">
        <v>35</v>
      </c>
      <c r="E510" s="465"/>
      <c r="F510" s="465"/>
      <c r="G510" s="465"/>
      <c r="H510" s="465"/>
    </row>
    <row r="511" spans="1:8">
      <c r="A511" s="462"/>
      <c r="B511" s="462"/>
      <c r="C511" s="381" t="s">
        <v>778</v>
      </c>
      <c r="D511" s="395">
        <v>6</v>
      </c>
      <c r="E511" s="465"/>
      <c r="F511" s="465"/>
      <c r="G511" s="465"/>
      <c r="H511" s="465"/>
    </row>
    <row r="512" spans="1:8">
      <c r="A512" s="462"/>
      <c r="B512" s="462"/>
      <c r="C512" s="381" t="s">
        <v>778</v>
      </c>
      <c r="D512" s="395">
        <v>2</v>
      </c>
      <c r="E512" s="465"/>
      <c r="F512" s="465"/>
      <c r="G512" s="465"/>
      <c r="H512" s="465"/>
    </row>
    <row r="513" spans="1:8">
      <c r="A513" s="462"/>
      <c r="B513" s="462"/>
      <c r="C513" s="381" t="s">
        <v>778</v>
      </c>
      <c r="D513" s="395">
        <v>3</v>
      </c>
      <c r="E513" s="465"/>
      <c r="F513" s="465"/>
      <c r="G513" s="465"/>
      <c r="H513" s="465"/>
    </row>
    <row r="514" spans="1:8">
      <c r="A514" s="462"/>
      <c r="B514" s="462"/>
      <c r="C514" s="381" t="s">
        <v>778</v>
      </c>
      <c r="D514" s="395">
        <v>1</v>
      </c>
      <c r="E514" s="465"/>
      <c r="F514" s="465"/>
      <c r="G514" s="465"/>
      <c r="H514" s="465"/>
    </row>
    <row r="515" spans="1:8">
      <c r="A515" s="462"/>
      <c r="B515" s="462"/>
      <c r="C515" s="381" t="s">
        <v>975</v>
      </c>
      <c r="D515" s="395">
        <v>4</v>
      </c>
      <c r="E515" s="465"/>
      <c r="F515" s="465"/>
      <c r="G515" s="465"/>
      <c r="H515" s="465"/>
    </row>
    <row r="516" spans="1:8">
      <c r="A516" s="462"/>
      <c r="B516" s="462"/>
      <c r="C516" s="381" t="s">
        <v>975</v>
      </c>
      <c r="D516" s="395">
        <v>2</v>
      </c>
      <c r="E516" s="465"/>
      <c r="F516" s="465"/>
      <c r="G516" s="465"/>
      <c r="H516" s="465"/>
    </row>
    <row r="517" spans="1:8">
      <c r="A517" s="462"/>
      <c r="B517" s="462"/>
      <c r="C517" s="381" t="s">
        <v>975</v>
      </c>
      <c r="D517" s="395">
        <v>15</v>
      </c>
      <c r="E517" s="465"/>
      <c r="F517" s="465"/>
      <c r="G517" s="465"/>
      <c r="H517" s="465"/>
    </row>
    <row r="518" spans="1:8">
      <c r="A518" s="462"/>
      <c r="B518" s="462"/>
      <c r="C518" s="381" t="s">
        <v>975</v>
      </c>
      <c r="D518" s="395">
        <v>20</v>
      </c>
      <c r="E518" s="465"/>
      <c r="F518" s="465"/>
      <c r="G518" s="465"/>
      <c r="H518" s="465"/>
    </row>
    <row r="519" spans="1:8">
      <c r="A519" s="462"/>
      <c r="B519" s="462"/>
      <c r="C519" s="381" t="s">
        <v>976</v>
      </c>
      <c r="D519" s="395">
        <v>19</v>
      </c>
      <c r="E519" s="465"/>
      <c r="F519" s="465"/>
      <c r="G519" s="465"/>
      <c r="H519" s="465"/>
    </row>
    <row r="520" spans="1:8">
      <c r="A520" s="462"/>
      <c r="B520" s="462"/>
      <c r="C520" s="381" t="s">
        <v>976</v>
      </c>
      <c r="D520" s="395">
        <v>16</v>
      </c>
      <c r="E520" s="465"/>
      <c r="F520" s="465"/>
      <c r="G520" s="465"/>
      <c r="H520" s="465"/>
    </row>
    <row r="521" spans="1:8">
      <c r="A521" s="462"/>
      <c r="B521" s="462"/>
      <c r="C521" s="381" t="s">
        <v>976</v>
      </c>
      <c r="D521" s="395">
        <v>4</v>
      </c>
      <c r="E521" s="465"/>
      <c r="F521" s="465"/>
      <c r="G521" s="465"/>
      <c r="H521" s="465"/>
    </row>
    <row r="522" spans="1:8">
      <c r="A522" s="463"/>
      <c r="B522" s="463"/>
      <c r="C522" s="381" t="s">
        <v>977</v>
      </c>
      <c r="D522" s="395">
        <v>19</v>
      </c>
      <c r="E522" s="466"/>
      <c r="F522" s="466"/>
      <c r="G522" s="466"/>
      <c r="H522" s="466"/>
    </row>
    <row r="523" spans="1:8">
      <c r="A523" s="457" t="s">
        <v>46</v>
      </c>
      <c r="B523" s="457" t="s">
        <v>595</v>
      </c>
      <c r="C523" s="381" t="s">
        <v>522</v>
      </c>
      <c r="D523" s="395">
        <v>3</v>
      </c>
      <c r="E523" s="459">
        <f>SUM(D523:D542)</f>
        <v>162</v>
      </c>
      <c r="F523" s="459">
        <v>5</v>
      </c>
      <c r="G523" s="459">
        <v>120</v>
      </c>
      <c r="H523" s="459">
        <v>600</v>
      </c>
    </row>
    <row r="524" spans="1:8">
      <c r="A524" s="458"/>
      <c r="B524" s="458"/>
      <c r="C524" s="381" t="s">
        <v>522</v>
      </c>
      <c r="D524" s="395">
        <v>6</v>
      </c>
      <c r="E524" s="460"/>
      <c r="F524" s="460"/>
      <c r="G524" s="460"/>
      <c r="H524" s="460"/>
    </row>
    <row r="525" spans="1:8">
      <c r="A525" s="458"/>
      <c r="B525" s="458"/>
      <c r="C525" s="381" t="s">
        <v>522</v>
      </c>
      <c r="D525" s="395">
        <v>21</v>
      </c>
      <c r="E525" s="460"/>
      <c r="F525" s="460"/>
      <c r="G525" s="460"/>
      <c r="H525" s="460"/>
    </row>
    <row r="526" spans="1:8">
      <c r="A526" s="458"/>
      <c r="B526" s="458"/>
      <c r="C526" s="381" t="s">
        <v>522</v>
      </c>
      <c r="D526" s="395">
        <v>1</v>
      </c>
      <c r="E526" s="460"/>
      <c r="F526" s="460"/>
      <c r="G526" s="460"/>
      <c r="H526" s="460"/>
    </row>
    <row r="527" spans="1:8">
      <c r="A527" s="458"/>
      <c r="B527" s="458"/>
      <c r="C527" s="381" t="s">
        <v>522</v>
      </c>
      <c r="D527" s="395">
        <v>1</v>
      </c>
      <c r="E527" s="460"/>
      <c r="F527" s="460"/>
      <c r="G527" s="460"/>
      <c r="H527" s="460"/>
    </row>
    <row r="528" spans="1:8">
      <c r="A528" s="458"/>
      <c r="B528" s="458"/>
      <c r="C528" s="381" t="s">
        <v>522</v>
      </c>
      <c r="D528" s="395">
        <v>1</v>
      </c>
      <c r="E528" s="460"/>
      <c r="F528" s="460"/>
      <c r="G528" s="460"/>
      <c r="H528" s="460"/>
    </row>
    <row r="529" spans="1:8">
      <c r="A529" s="458"/>
      <c r="B529" s="458"/>
      <c r="C529" s="381" t="s">
        <v>522</v>
      </c>
      <c r="D529" s="395">
        <v>1</v>
      </c>
      <c r="E529" s="460"/>
      <c r="F529" s="460"/>
      <c r="G529" s="460"/>
      <c r="H529" s="460"/>
    </row>
    <row r="530" spans="1:8">
      <c r="A530" s="458"/>
      <c r="B530" s="458"/>
      <c r="C530" s="381" t="s">
        <v>780</v>
      </c>
      <c r="D530" s="395">
        <v>2</v>
      </c>
      <c r="E530" s="460"/>
      <c r="F530" s="460"/>
      <c r="G530" s="460"/>
      <c r="H530" s="460"/>
    </row>
    <row r="531" spans="1:8">
      <c r="A531" s="458"/>
      <c r="B531" s="458"/>
      <c r="C531" s="381" t="s">
        <v>781</v>
      </c>
      <c r="D531" s="395">
        <v>21</v>
      </c>
      <c r="E531" s="460"/>
      <c r="F531" s="460"/>
      <c r="G531" s="460"/>
      <c r="H531" s="460"/>
    </row>
    <row r="532" spans="1:8">
      <c r="A532" s="458"/>
      <c r="B532" s="458"/>
      <c r="C532" s="381" t="s">
        <v>781</v>
      </c>
      <c r="D532" s="395">
        <v>15</v>
      </c>
      <c r="E532" s="460"/>
      <c r="F532" s="460"/>
      <c r="G532" s="460"/>
      <c r="H532" s="460"/>
    </row>
    <row r="533" spans="1:8">
      <c r="A533" s="458"/>
      <c r="B533" s="458"/>
      <c r="C533" s="381" t="s">
        <v>780</v>
      </c>
      <c r="D533" s="395">
        <v>12</v>
      </c>
      <c r="E533" s="460"/>
      <c r="F533" s="460"/>
      <c r="G533" s="460"/>
      <c r="H533" s="460"/>
    </row>
    <row r="534" spans="1:8">
      <c r="A534" s="458"/>
      <c r="B534" s="458"/>
      <c r="C534" s="381" t="s">
        <v>780</v>
      </c>
      <c r="D534" s="395">
        <v>4</v>
      </c>
      <c r="E534" s="460"/>
      <c r="F534" s="460"/>
      <c r="G534" s="460"/>
      <c r="H534" s="460"/>
    </row>
    <row r="535" spans="1:8">
      <c r="A535" s="458"/>
      <c r="B535" s="458"/>
      <c r="C535" s="381" t="s">
        <v>781</v>
      </c>
      <c r="D535" s="395">
        <v>2</v>
      </c>
      <c r="E535" s="460"/>
      <c r="F535" s="460"/>
      <c r="G535" s="460"/>
      <c r="H535" s="460"/>
    </row>
    <row r="536" spans="1:8">
      <c r="A536" s="458"/>
      <c r="B536" s="458"/>
      <c r="C536" s="381" t="s">
        <v>780</v>
      </c>
      <c r="D536" s="395">
        <v>2</v>
      </c>
      <c r="E536" s="460"/>
      <c r="F536" s="460"/>
      <c r="G536" s="460"/>
      <c r="H536" s="460"/>
    </row>
    <row r="537" spans="1:8">
      <c r="A537" s="458"/>
      <c r="B537" s="458"/>
      <c r="C537" s="381" t="s">
        <v>821</v>
      </c>
      <c r="D537" s="395">
        <v>35</v>
      </c>
      <c r="E537" s="460"/>
      <c r="F537" s="460"/>
      <c r="G537" s="460"/>
      <c r="H537" s="460"/>
    </row>
    <row r="538" spans="1:8">
      <c r="A538" s="458"/>
      <c r="B538" s="458"/>
      <c r="C538" s="381" t="s">
        <v>821</v>
      </c>
      <c r="D538" s="395">
        <v>5</v>
      </c>
      <c r="E538" s="460"/>
      <c r="F538" s="460"/>
      <c r="G538" s="460"/>
      <c r="H538" s="460"/>
    </row>
    <row r="539" spans="1:8">
      <c r="A539" s="458"/>
      <c r="B539" s="458"/>
      <c r="C539" s="381" t="s">
        <v>821</v>
      </c>
      <c r="D539" s="395">
        <v>2</v>
      </c>
      <c r="E539" s="460"/>
      <c r="F539" s="460"/>
      <c r="G539" s="460"/>
      <c r="H539" s="460"/>
    </row>
    <row r="540" spans="1:8">
      <c r="A540" s="458"/>
      <c r="B540" s="458"/>
      <c r="C540" s="381" t="s">
        <v>412</v>
      </c>
      <c r="D540" s="395">
        <v>3</v>
      </c>
      <c r="E540" s="460"/>
      <c r="F540" s="460"/>
      <c r="G540" s="460"/>
      <c r="H540" s="460"/>
    </row>
    <row r="541" spans="1:8">
      <c r="A541" s="458"/>
      <c r="B541" s="458"/>
      <c r="C541" s="381" t="s">
        <v>412</v>
      </c>
      <c r="D541" s="395">
        <v>1</v>
      </c>
      <c r="E541" s="460"/>
      <c r="F541" s="460"/>
      <c r="G541" s="460"/>
      <c r="H541" s="460"/>
    </row>
    <row r="542" spans="1:8">
      <c r="A542" s="458"/>
      <c r="B542" s="458"/>
      <c r="C542" s="381" t="s">
        <v>412</v>
      </c>
      <c r="D542" s="395">
        <v>24</v>
      </c>
      <c r="E542" s="460"/>
      <c r="F542" s="460"/>
      <c r="G542" s="460"/>
      <c r="H542" s="460"/>
    </row>
    <row r="543" spans="1:8">
      <c r="A543" s="380" t="s">
        <v>85</v>
      </c>
      <c r="B543" s="380" t="s">
        <v>611</v>
      </c>
      <c r="C543" s="381" t="s">
        <v>559</v>
      </c>
      <c r="D543" s="395">
        <v>20</v>
      </c>
      <c r="E543" s="396">
        <f>SUM(D543)</f>
        <v>20</v>
      </c>
      <c r="F543" s="396">
        <v>1</v>
      </c>
      <c r="G543" s="396">
        <v>120</v>
      </c>
      <c r="H543" s="396">
        <v>120</v>
      </c>
    </row>
    <row r="544" spans="1:8">
      <c r="A544" s="457" t="s">
        <v>538</v>
      </c>
      <c r="B544" s="457" t="s">
        <v>612</v>
      </c>
      <c r="C544" s="381" t="s">
        <v>539</v>
      </c>
      <c r="D544" s="395">
        <v>38</v>
      </c>
      <c r="E544" s="459">
        <f>SUM(D544:D545)</f>
        <v>43</v>
      </c>
      <c r="F544" s="459">
        <v>1</v>
      </c>
      <c r="G544" s="459">
        <v>124</v>
      </c>
      <c r="H544" s="459">
        <v>124</v>
      </c>
    </row>
    <row r="545" spans="1:8">
      <c r="A545" s="458"/>
      <c r="B545" s="458"/>
      <c r="C545" s="381" t="s">
        <v>539</v>
      </c>
      <c r="D545" s="395">
        <v>5</v>
      </c>
      <c r="E545" s="460"/>
      <c r="F545" s="460"/>
      <c r="G545" s="460"/>
      <c r="H545" s="460"/>
    </row>
    <row r="546" spans="1:8">
      <c r="A546" s="461" t="s">
        <v>47</v>
      </c>
      <c r="B546" s="461" t="s">
        <v>613</v>
      </c>
      <c r="C546" s="381" t="s">
        <v>549</v>
      </c>
      <c r="D546" s="395">
        <v>20</v>
      </c>
      <c r="E546" s="464">
        <f>SUM(D546:D549)</f>
        <v>82</v>
      </c>
      <c r="F546" s="464">
        <v>2</v>
      </c>
      <c r="G546" s="464">
        <v>175</v>
      </c>
      <c r="H546" s="464">
        <f>F546*G546</f>
        <v>350</v>
      </c>
    </row>
    <row r="547" spans="1:8">
      <c r="A547" s="462"/>
      <c r="B547" s="462"/>
      <c r="C547" s="381" t="s">
        <v>549</v>
      </c>
      <c r="D547" s="395">
        <v>2</v>
      </c>
      <c r="E547" s="465"/>
      <c r="F547" s="465"/>
      <c r="G547" s="465"/>
      <c r="H547" s="465"/>
    </row>
    <row r="548" spans="1:8">
      <c r="A548" s="462"/>
      <c r="B548" s="462"/>
      <c r="C548" s="381" t="s">
        <v>978</v>
      </c>
      <c r="D548" s="395">
        <v>30</v>
      </c>
      <c r="E548" s="465"/>
      <c r="F548" s="465"/>
      <c r="G548" s="465"/>
      <c r="H548" s="465"/>
    </row>
    <row r="549" spans="1:8">
      <c r="A549" s="463"/>
      <c r="B549" s="463"/>
      <c r="C549" s="381" t="s">
        <v>979</v>
      </c>
      <c r="D549" s="395">
        <v>30</v>
      </c>
      <c r="E549" s="466"/>
      <c r="F549" s="466"/>
      <c r="G549" s="466"/>
      <c r="H549" s="466"/>
    </row>
    <row r="550" spans="1:8">
      <c r="A550" s="457" t="s">
        <v>432</v>
      </c>
      <c r="B550" s="457" t="s">
        <v>596</v>
      </c>
      <c r="C550" s="381" t="s">
        <v>542</v>
      </c>
      <c r="D550" s="395">
        <v>8</v>
      </c>
      <c r="E550" s="459">
        <f>SUM(D550:D555)</f>
        <v>78</v>
      </c>
      <c r="F550" s="459">
        <v>2</v>
      </c>
      <c r="G550" s="459">
        <v>178</v>
      </c>
      <c r="H550" s="459">
        <v>356</v>
      </c>
    </row>
    <row r="551" spans="1:8">
      <c r="A551" s="458"/>
      <c r="B551" s="458"/>
      <c r="C551" s="381" t="s">
        <v>542</v>
      </c>
      <c r="D551" s="395">
        <v>18</v>
      </c>
      <c r="E551" s="460"/>
      <c r="F551" s="460"/>
      <c r="G551" s="460"/>
      <c r="H551" s="460"/>
    </row>
    <row r="552" spans="1:8">
      <c r="A552" s="458"/>
      <c r="B552" s="458"/>
      <c r="C552" s="381" t="s">
        <v>542</v>
      </c>
      <c r="D552" s="395">
        <v>3</v>
      </c>
      <c r="E552" s="460"/>
      <c r="F552" s="460"/>
      <c r="G552" s="460"/>
      <c r="H552" s="460"/>
    </row>
    <row r="553" spans="1:8">
      <c r="A553" s="458"/>
      <c r="B553" s="458"/>
      <c r="C553" s="381" t="s">
        <v>542</v>
      </c>
      <c r="D553" s="395">
        <v>2</v>
      </c>
      <c r="E553" s="460"/>
      <c r="F553" s="460"/>
      <c r="G553" s="460"/>
      <c r="H553" s="460"/>
    </row>
    <row r="554" spans="1:8">
      <c r="A554" s="458"/>
      <c r="B554" s="458"/>
      <c r="C554" s="381" t="s">
        <v>433</v>
      </c>
      <c r="D554" s="395">
        <v>1</v>
      </c>
      <c r="E554" s="460"/>
      <c r="F554" s="460"/>
      <c r="G554" s="460"/>
      <c r="H554" s="460"/>
    </row>
    <row r="555" spans="1:8">
      <c r="A555" s="458"/>
      <c r="B555" s="458"/>
      <c r="C555" s="381" t="s">
        <v>433</v>
      </c>
      <c r="D555" s="395">
        <v>46</v>
      </c>
      <c r="E555" s="460"/>
      <c r="F555" s="460"/>
      <c r="G555" s="460"/>
      <c r="H555" s="460"/>
    </row>
    <row r="556" spans="1:8">
      <c r="A556" s="461" t="s">
        <v>49</v>
      </c>
      <c r="B556" s="461" t="s">
        <v>172</v>
      </c>
      <c r="C556" s="381" t="s">
        <v>289</v>
      </c>
      <c r="D556" s="395">
        <v>11</v>
      </c>
      <c r="E556" s="464">
        <f>SUM(D556:D625)</f>
        <v>1110</v>
      </c>
      <c r="F556" s="464">
        <v>31</v>
      </c>
      <c r="G556" s="464">
        <v>8</v>
      </c>
      <c r="H556" s="464">
        <f>F556*G556</f>
        <v>248</v>
      </c>
    </row>
    <row r="557" spans="1:8">
      <c r="A557" s="462"/>
      <c r="B557" s="462"/>
      <c r="C557" s="381" t="s">
        <v>289</v>
      </c>
      <c r="D557" s="395">
        <v>1</v>
      </c>
      <c r="E557" s="465"/>
      <c r="F557" s="465"/>
      <c r="G557" s="465"/>
      <c r="H557" s="465"/>
    </row>
    <row r="558" spans="1:8">
      <c r="A558" s="462"/>
      <c r="B558" s="462"/>
      <c r="C558" s="381" t="s">
        <v>289</v>
      </c>
      <c r="D558" s="395">
        <v>15</v>
      </c>
      <c r="E558" s="465"/>
      <c r="F558" s="465"/>
      <c r="G558" s="465"/>
      <c r="H558" s="465"/>
    </row>
    <row r="559" spans="1:8">
      <c r="A559" s="462"/>
      <c r="B559" s="462"/>
      <c r="C559" s="381" t="s">
        <v>289</v>
      </c>
      <c r="D559" s="395">
        <v>1</v>
      </c>
      <c r="E559" s="465"/>
      <c r="F559" s="465"/>
      <c r="G559" s="465"/>
      <c r="H559" s="465"/>
    </row>
    <row r="560" spans="1:8">
      <c r="A560" s="462"/>
      <c r="B560" s="462"/>
      <c r="C560" s="381" t="s">
        <v>289</v>
      </c>
      <c r="D560" s="395">
        <v>1</v>
      </c>
      <c r="E560" s="465"/>
      <c r="F560" s="465"/>
      <c r="G560" s="465"/>
      <c r="H560" s="465"/>
    </row>
    <row r="561" spans="1:8">
      <c r="A561" s="462"/>
      <c r="B561" s="462"/>
      <c r="C561" s="381" t="s">
        <v>290</v>
      </c>
      <c r="D561" s="395">
        <v>51</v>
      </c>
      <c r="E561" s="465"/>
      <c r="F561" s="465"/>
      <c r="G561" s="465"/>
      <c r="H561" s="465"/>
    </row>
    <row r="562" spans="1:8">
      <c r="A562" s="462"/>
      <c r="B562" s="462"/>
      <c r="C562" s="381" t="s">
        <v>301</v>
      </c>
      <c r="D562" s="395">
        <v>59</v>
      </c>
      <c r="E562" s="465"/>
      <c r="F562" s="465"/>
      <c r="G562" s="465"/>
      <c r="H562" s="465"/>
    </row>
    <row r="563" spans="1:8">
      <c r="A563" s="462"/>
      <c r="B563" s="462"/>
      <c r="C563" s="381" t="s">
        <v>291</v>
      </c>
      <c r="D563" s="395">
        <v>38</v>
      </c>
      <c r="E563" s="465"/>
      <c r="F563" s="465"/>
      <c r="G563" s="465"/>
      <c r="H563" s="465"/>
    </row>
    <row r="564" spans="1:8">
      <c r="A564" s="462"/>
      <c r="B564" s="462"/>
      <c r="C564" s="381" t="s">
        <v>292</v>
      </c>
      <c r="D564" s="395">
        <v>38</v>
      </c>
      <c r="E564" s="465"/>
      <c r="F564" s="465"/>
      <c r="G564" s="465"/>
      <c r="H564" s="465"/>
    </row>
    <row r="565" spans="1:8">
      <c r="A565" s="462"/>
      <c r="B565" s="462"/>
      <c r="C565" s="381" t="s">
        <v>305</v>
      </c>
      <c r="D565" s="395">
        <v>60</v>
      </c>
      <c r="E565" s="465"/>
      <c r="F565" s="465"/>
      <c r="G565" s="465"/>
      <c r="H565" s="465"/>
    </row>
    <row r="566" spans="1:8">
      <c r="A566" s="462"/>
      <c r="B566" s="462"/>
      <c r="C566" s="381" t="s">
        <v>305</v>
      </c>
      <c r="D566" s="395">
        <v>1</v>
      </c>
      <c r="E566" s="465"/>
      <c r="F566" s="465"/>
      <c r="G566" s="465"/>
      <c r="H566" s="465"/>
    </row>
    <row r="567" spans="1:8">
      <c r="A567" s="462"/>
      <c r="B567" s="462"/>
      <c r="C567" s="381" t="s">
        <v>312</v>
      </c>
      <c r="D567" s="395">
        <v>14</v>
      </c>
      <c r="E567" s="465"/>
      <c r="F567" s="465"/>
      <c r="G567" s="465"/>
      <c r="H567" s="465"/>
    </row>
    <row r="568" spans="1:8">
      <c r="A568" s="462"/>
      <c r="B568" s="462"/>
      <c r="C568" s="381" t="s">
        <v>312</v>
      </c>
      <c r="D568" s="395">
        <v>2</v>
      </c>
      <c r="E568" s="465"/>
      <c r="F568" s="465"/>
      <c r="G568" s="465"/>
      <c r="H568" s="465"/>
    </row>
    <row r="569" spans="1:8">
      <c r="A569" s="462"/>
      <c r="B569" s="462"/>
      <c r="C569" s="381" t="s">
        <v>312</v>
      </c>
      <c r="D569" s="395">
        <v>3</v>
      </c>
      <c r="E569" s="465"/>
      <c r="F569" s="465"/>
      <c r="G569" s="465"/>
      <c r="H569" s="465"/>
    </row>
    <row r="570" spans="1:8">
      <c r="A570" s="462"/>
      <c r="B570" s="462"/>
      <c r="C570" s="381" t="s">
        <v>312</v>
      </c>
      <c r="D570" s="395">
        <v>6</v>
      </c>
      <c r="E570" s="465"/>
      <c r="F570" s="465"/>
      <c r="G570" s="465"/>
      <c r="H570" s="465"/>
    </row>
    <row r="571" spans="1:8">
      <c r="A571" s="462"/>
      <c r="B571" s="462"/>
      <c r="C571" s="381" t="s">
        <v>312</v>
      </c>
      <c r="D571" s="395">
        <v>3</v>
      </c>
      <c r="E571" s="465"/>
      <c r="F571" s="465"/>
      <c r="G571" s="465"/>
      <c r="H571" s="465"/>
    </row>
    <row r="572" spans="1:8">
      <c r="A572" s="462"/>
      <c r="B572" s="462"/>
      <c r="C572" s="381" t="s">
        <v>439</v>
      </c>
      <c r="D572" s="395">
        <v>22</v>
      </c>
      <c r="E572" s="465"/>
      <c r="F572" s="465"/>
      <c r="G572" s="465"/>
      <c r="H572" s="465"/>
    </row>
    <row r="573" spans="1:8">
      <c r="A573" s="462"/>
      <c r="B573" s="462"/>
      <c r="C573" s="381" t="s">
        <v>439</v>
      </c>
      <c r="D573" s="395">
        <v>1</v>
      </c>
      <c r="E573" s="465"/>
      <c r="F573" s="465"/>
      <c r="G573" s="465"/>
      <c r="H573" s="465"/>
    </row>
    <row r="574" spans="1:8">
      <c r="A574" s="462"/>
      <c r="B574" s="462"/>
      <c r="C574" s="381" t="s">
        <v>439</v>
      </c>
      <c r="D574" s="395">
        <v>1</v>
      </c>
      <c r="E574" s="465"/>
      <c r="F574" s="465"/>
      <c r="G574" s="465"/>
      <c r="H574" s="465"/>
    </row>
    <row r="575" spans="1:8">
      <c r="A575" s="462"/>
      <c r="B575" s="462"/>
      <c r="C575" s="381" t="s">
        <v>439</v>
      </c>
      <c r="D575" s="395">
        <v>5</v>
      </c>
      <c r="E575" s="465"/>
      <c r="F575" s="465"/>
      <c r="G575" s="465"/>
      <c r="H575" s="465"/>
    </row>
    <row r="576" spans="1:8">
      <c r="A576" s="462"/>
      <c r="B576" s="462"/>
      <c r="C576" s="381" t="s">
        <v>324</v>
      </c>
      <c r="D576" s="395">
        <v>43</v>
      </c>
      <c r="E576" s="465"/>
      <c r="F576" s="465"/>
      <c r="G576" s="465"/>
      <c r="H576" s="465"/>
    </row>
    <row r="577" spans="1:8">
      <c r="A577" s="462"/>
      <c r="B577" s="462"/>
      <c r="C577" s="381" t="s">
        <v>324</v>
      </c>
      <c r="D577" s="395">
        <v>1</v>
      </c>
      <c r="E577" s="465"/>
      <c r="F577" s="465"/>
      <c r="G577" s="465"/>
      <c r="H577" s="465"/>
    </row>
    <row r="578" spans="1:8">
      <c r="A578" s="462"/>
      <c r="B578" s="462"/>
      <c r="C578" s="381" t="s">
        <v>324</v>
      </c>
      <c r="D578" s="395">
        <v>1</v>
      </c>
      <c r="E578" s="465"/>
      <c r="F578" s="465"/>
      <c r="G578" s="465"/>
      <c r="H578" s="465"/>
    </row>
    <row r="579" spans="1:8">
      <c r="A579" s="462"/>
      <c r="B579" s="462"/>
      <c r="C579" s="381" t="s">
        <v>440</v>
      </c>
      <c r="D579" s="395">
        <v>46</v>
      </c>
      <c r="E579" s="465"/>
      <c r="F579" s="465"/>
      <c r="G579" s="465"/>
      <c r="H579" s="465"/>
    </row>
    <row r="580" spans="1:8">
      <c r="A580" s="462"/>
      <c r="B580" s="462"/>
      <c r="C580" s="381" t="s">
        <v>440</v>
      </c>
      <c r="D580" s="395">
        <v>3</v>
      </c>
      <c r="E580" s="465"/>
      <c r="F580" s="465"/>
      <c r="G580" s="465"/>
      <c r="H580" s="465"/>
    </row>
    <row r="581" spans="1:8">
      <c r="A581" s="462"/>
      <c r="B581" s="462"/>
      <c r="C581" s="381" t="s">
        <v>497</v>
      </c>
      <c r="D581" s="395">
        <v>5</v>
      </c>
      <c r="E581" s="465"/>
      <c r="F581" s="465"/>
      <c r="G581" s="465"/>
      <c r="H581" s="465"/>
    </row>
    <row r="582" spans="1:8">
      <c r="A582" s="462"/>
      <c r="B582" s="462"/>
      <c r="C582" s="381" t="s">
        <v>497</v>
      </c>
      <c r="D582" s="395">
        <v>16</v>
      </c>
      <c r="E582" s="465"/>
      <c r="F582" s="465"/>
      <c r="G582" s="465"/>
      <c r="H582" s="465"/>
    </row>
    <row r="583" spans="1:8">
      <c r="A583" s="462"/>
      <c r="B583" s="462"/>
      <c r="C583" s="381" t="s">
        <v>497</v>
      </c>
      <c r="D583" s="395">
        <v>1</v>
      </c>
      <c r="E583" s="465"/>
      <c r="F583" s="465"/>
      <c r="G583" s="465"/>
      <c r="H583" s="465"/>
    </row>
    <row r="584" spans="1:8">
      <c r="A584" s="462"/>
      <c r="B584" s="462"/>
      <c r="C584" s="381" t="s">
        <v>480</v>
      </c>
      <c r="D584" s="395">
        <v>19</v>
      </c>
      <c r="E584" s="465"/>
      <c r="F584" s="465"/>
      <c r="G584" s="465"/>
      <c r="H584" s="465"/>
    </row>
    <row r="585" spans="1:8">
      <c r="A585" s="462"/>
      <c r="B585" s="462"/>
      <c r="C585" s="381" t="s">
        <v>480</v>
      </c>
      <c r="D585" s="395">
        <v>10</v>
      </c>
      <c r="E585" s="465"/>
      <c r="F585" s="465"/>
      <c r="G585" s="465"/>
      <c r="H585" s="465"/>
    </row>
    <row r="586" spans="1:8">
      <c r="A586" s="462"/>
      <c r="B586" s="462"/>
      <c r="C586" s="381" t="s">
        <v>480</v>
      </c>
      <c r="D586" s="395">
        <v>1</v>
      </c>
      <c r="E586" s="465"/>
      <c r="F586" s="465"/>
      <c r="G586" s="465"/>
      <c r="H586" s="465"/>
    </row>
    <row r="587" spans="1:8">
      <c r="A587" s="462"/>
      <c r="B587" s="462"/>
      <c r="C587" s="381" t="s">
        <v>508</v>
      </c>
      <c r="D587" s="395">
        <v>3</v>
      </c>
      <c r="E587" s="465"/>
      <c r="F587" s="465"/>
      <c r="G587" s="465"/>
      <c r="H587" s="465"/>
    </row>
    <row r="588" spans="1:8">
      <c r="A588" s="462"/>
      <c r="B588" s="462"/>
      <c r="C588" s="381" t="s">
        <v>508</v>
      </c>
      <c r="D588" s="395">
        <v>52</v>
      </c>
      <c r="E588" s="465"/>
      <c r="F588" s="465"/>
      <c r="G588" s="465"/>
      <c r="H588" s="465"/>
    </row>
    <row r="589" spans="1:8">
      <c r="A589" s="462"/>
      <c r="B589" s="462"/>
      <c r="C589" s="381" t="s">
        <v>517</v>
      </c>
      <c r="D589" s="395">
        <v>15</v>
      </c>
      <c r="E589" s="465"/>
      <c r="F589" s="465"/>
      <c r="G589" s="465"/>
      <c r="H589" s="465"/>
    </row>
    <row r="590" spans="1:8">
      <c r="A590" s="462"/>
      <c r="B590" s="462"/>
      <c r="C590" s="381" t="s">
        <v>517</v>
      </c>
      <c r="D590" s="395">
        <v>7</v>
      </c>
      <c r="E590" s="465"/>
      <c r="F590" s="465"/>
      <c r="G590" s="465"/>
      <c r="H590" s="465"/>
    </row>
    <row r="591" spans="1:8">
      <c r="A591" s="462"/>
      <c r="B591" s="462"/>
      <c r="C591" s="381" t="s">
        <v>517</v>
      </c>
      <c r="D591" s="395">
        <v>1</v>
      </c>
      <c r="E591" s="465"/>
      <c r="F591" s="465"/>
      <c r="G591" s="465"/>
      <c r="H591" s="465"/>
    </row>
    <row r="592" spans="1:8">
      <c r="A592" s="462"/>
      <c r="B592" s="462"/>
      <c r="C592" s="381" t="s">
        <v>561</v>
      </c>
      <c r="D592" s="395">
        <v>14</v>
      </c>
      <c r="E592" s="465"/>
      <c r="F592" s="465"/>
      <c r="G592" s="465"/>
      <c r="H592" s="465"/>
    </row>
    <row r="593" spans="1:8">
      <c r="A593" s="462"/>
      <c r="B593" s="462"/>
      <c r="C593" s="381" t="s">
        <v>561</v>
      </c>
      <c r="D593" s="395">
        <v>7</v>
      </c>
      <c r="E593" s="465"/>
      <c r="F593" s="465"/>
      <c r="G593" s="465"/>
      <c r="H593" s="465"/>
    </row>
    <row r="594" spans="1:8">
      <c r="A594" s="462"/>
      <c r="B594" s="462"/>
      <c r="C594" s="381" t="s">
        <v>550</v>
      </c>
      <c r="D594" s="395">
        <v>37</v>
      </c>
      <c r="E594" s="465"/>
      <c r="F594" s="465"/>
      <c r="G594" s="465"/>
      <c r="H594" s="465"/>
    </row>
    <row r="595" spans="1:8">
      <c r="A595" s="462"/>
      <c r="B595" s="462"/>
      <c r="C595" s="381" t="s">
        <v>550</v>
      </c>
      <c r="D595" s="395">
        <v>16</v>
      </c>
      <c r="E595" s="465"/>
      <c r="F595" s="465"/>
      <c r="G595" s="465"/>
      <c r="H595" s="465"/>
    </row>
    <row r="596" spans="1:8">
      <c r="A596" s="462"/>
      <c r="B596" s="462"/>
      <c r="C596" s="381" t="s">
        <v>777</v>
      </c>
      <c r="D596" s="395">
        <v>23</v>
      </c>
      <c r="E596" s="465"/>
      <c r="F596" s="465"/>
      <c r="G596" s="465"/>
      <c r="H596" s="465"/>
    </row>
    <row r="597" spans="1:8">
      <c r="A597" s="462"/>
      <c r="B597" s="462"/>
      <c r="C597" s="381" t="s">
        <v>772</v>
      </c>
      <c r="D597" s="395">
        <v>18</v>
      </c>
      <c r="E597" s="465"/>
      <c r="F597" s="465"/>
      <c r="G597" s="465"/>
      <c r="H597" s="465"/>
    </row>
    <row r="598" spans="1:8">
      <c r="A598" s="462"/>
      <c r="B598" s="462"/>
      <c r="C598" s="381" t="s">
        <v>772</v>
      </c>
      <c r="D598" s="395">
        <v>8</v>
      </c>
      <c r="E598" s="465"/>
      <c r="F598" s="465"/>
      <c r="G598" s="465"/>
      <c r="H598" s="465"/>
    </row>
    <row r="599" spans="1:8">
      <c r="A599" s="462"/>
      <c r="B599" s="462"/>
      <c r="C599" s="381" t="s">
        <v>767</v>
      </c>
      <c r="D599" s="395">
        <v>31</v>
      </c>
      <c r="E599" s="465"/>
      <c r="F599" s="465"/>
      <c r="G599" s="465"/>
      <c r="H599" s="465"/>
    </row>
    <row r="600" spans="1:8">
      <c r="A600" s="462"/>
      <c r="B600" s="462"/>
      <c r="C600" s="381" t="s">
        <v>767</v>
      </c>
      <c r="D600" s="395">
        <v>1</v>
      </c>
      <c r="E600" s="465"/>
      <c r="F600" s="465"/>
      <c r="G600" s="465"/>
      <c r="H600" s="465"/>
    </row>
    <row r="601" spans="1:8">
      <c r="A601" s="462"/>
      <c r="B601" s="462"/>
      <c r="C601" s="381" t="s">
        <v>744</v>
      </c>
      <c r="D601" s="395">
        <v>2</v>
      </c>
      <c r="E601" s="465"/>
      <c r="F601" s="465"/>
      <c r="G601" s="465"/>
      <c r="H601" s="465"/>
    </row>
    <row r="602" spans="1:8">
      <c r="A602" s="462"/>
      <c r="B602" s="462"/>
      <c r="C602" s="381" t="s">
        <v>814</v>
      </c>
      <c r="D602" s="395">
        <v>1</v>
      </c>
      <c r="E602" s="465"/>
      <c r="F602" s="465"/>
      <c r="G602" s="465"/>
      <c r="H602" s="465"/>
    </row>
    <row r="603" spans="1:8">
      <c r="A603" s="462"/>
      <c r="B603" s="462"/>
      <c r="C603" s="381" t="s">
        <v>814</v>
      </c>
      <c r="D603" s="395">
        <v>39</v>
      </c>
      <c r="E603" s="465"/>
      <c r="F603" s="465"/>
      <c r="G603" s="465"/>
      <c r="H603" s="465"/>
    </row>
    <row r="604" spans="1:8">
      <c r="A604" s="462"/>
      <c r="B604" s="462"/>
      <c r="C604" s="381" t="s">
        <v>823</v>
      </c>
      <c r="D604" s="395">
        <v>30</v>
      </c>
      <c r="E604" s="465"/>
      <c r="F604" s="465"/>
      <c r="G604" s="465"/>
      <c r="H604" s="465"/>
    </row>
    <row r="605" spans="1:8">
      <c r="A605" s="462"/>
      <c r="B605" s="462"/>
      <c r="C605" s="381" t="s">
        <v>853</v>
      </c>
      <c r="D605" s="395">
        <v>12</v>
      </c>
      <c r="E605" s="465"/>
      <c r="F605" s="465"/>
      <c r="G605" s="465"/>
      <c r="H605" s="465"/>
    </row>
    <row r="606" spans="1:8">
      <c r="A606" s="462"/>
      <c r="B606" s="462"/>
      <c r="C606" s="381" t="s">
        <v>853</v>
      </c>
      <c r="D606" s="395">
        <v>1</v>
      </c>
      <c r="E606" s="465"/>
      <c r="F606" s="465"/>
      <c r="G606" s="465"/>
      <c r="H606" s="465"/>
    </row>
    <row r="607" spans="1:8">
      <c r="A607" s="462"/>
      <c r="B607" s="462"/>
      <c r="C607" s="381" t="s">
        <v>786</v>
      </c>
      <c r="D607" s="395">
        <v>1</v>
      </c>
      <c r="E607" s="465"/>
      <c r="F607" s="465"/>
      <c r="G607" s="465"/>
      <c r="H607" s="465"/>
    </row>
    <row r="608" spans="1:8">
      <c r="A608" s="462"/>
      <c r="B608" s="462"/>
      <c r="C608" s="381" t="s">
        <v>786</v>
      </c>
      <c r="D608" s="395">
        <v>23</v>
      </c>
      <c r="E608" s="465"/>
      <c r="F608" s="465"/>
      <c r="G608" s="465"/>
      <c r="H608" s="465"/>
    </row>
    <row r="609" spans="1:8">
      <c r="A609" s="462"/>
      <c r="B609" s="462"/>
      <c r="C609" s="381" t="s">
        <v>980</v>
      </c>
      <c r="D609" s="395">
        <v>9</v>
      </c>
      <c r="E609" s="465"/>
      <c r="F609" s="465"/>
      <c r="G609" s="465"/>
      <c r="H609" s="465"/>
    </row>
    <row r="610" spans="1:8">
      <c r="A610" s="462"/>
      <c r="B610" s="462"/>
      <c r="C610" s="381" t="s">
        <v>980</v>
      </c>
      <c r="D610" s="395">
        <v>9</v>
      </c>
      <c r="E610" s="465"/>
      <c r="F610" s="465"/>
      <c r="G610" s="465"/>
      <c r="H610" s="465"/>
    </row>
    <row r="611" spans="1:8">
      <c r="A611" s="462"/>
      <c r="B611" s="462"/>
      <c r="C611" s="381" t="s">
        <v>980</v>
      </c>
      <c r="D611" s="395">
        <v>1</v>
      </c>
      <c r="E611" s="465"/>
      <c r="F611" s="465"/>
      <c r="G611" s="465"/>
      <c r="H611" s="465"/>
    </row>
    <row r="612" spans="1:8">
      <c r="A612" s="462"/>
      <c r="B612" s="462"/>
      <c r="C612" s="381" t="s">
        <v>981</v>
      </c>
      <c r="D612" s="395">
        <v>1</v>
      </c>
      <c r="E612" s="465"/>
      <c r="F612" s="465"/>
      <c r="G612" s="465"/>
      <c r="H612" s="465"/>
    </row>
    <row r="613" spans="1:8">
      <c r="A613" s="462"/>
      <c r="B613" s="462"/>
      <c r="C613" s="381" t="s">
        <v>981</v>
      </c>
      <c r="D613" s="395">
        <v>3</v>
      </c>
      <c r="E613" s="465"/>
      <c r="F613" s="465"/>
      <c r="G613" s="465"/>
      <c r="H613" s="465"/>
    </row>
    <row r="614" spans="1:8">
      <c r="A614" s="462"/>
      <c r="B614" s="462"/>
      <c r="C614" s="381" t="s">
        <v>981</v>
      </c>
      <c r="D614" s="395">
        <v>12</v>
      </c>
      <c r="E614" s="465"/>
      <c r="F614" s="465"/>
      <c r="G614" s="465"/>
      <c r="H614" s="465"/>
    </row>
    <row r="615" spans="1:8">
      <c r="A615" s="462"/>
      <c r="B615" s="462"/>
      <c r="C615" s="381" t="s">
        <v>981</v>
      </c>
      <c r="D615" s="395">
        <v>12</v>
      </c>
      <c r="E615" s="465"/>
      <c r="F615" s="465"/>
      <c r="G615" s="465"/>
      <c r="H615" s="465"/>
    </row>
    <row r="616" spans="1:8">
      <c r="A616" s="462"/>
      <c r="B616" s="462"/>
      <c r="C616" s="381" t="s">
        <v>981</v>
      </c>
      <c r="D616" s="395">
        <v>2</v>
      </c>
      <c r="E616" s="465"/>
      <c r="F616" s="465"/>
      <c r="G616" s="465"/>
      <c r="H616" s="465"/>
    </row>
    <row r="617" spans="1:8">
      <c r="A617" s="462"/>
      <c r="B617" s="462"/>
      <c r="C617" s="381" t="s">
        <v>982</v>
      </c>
      <c r="D617" s="395">
        <v>11</v>
      </c>
      <c r="E617" s="465"/>
      <c r="F617" s="465"/>
      <c r="G617" s="465"/>
      <c r="H617" s="465"/>
    </row>
    <row r="618" spans="1:8">
      <c r="A618" s="462"/>
      <c r="B618" s="462"/>
      <c r="C618" s="381" t="s">
        <v>983</v>
      </c>
      <c r="D618" s="395">
        <v>50</v>
      </c>
      <c r="E618" s="465"/>
      <c r="F618" s="465"/>
      <c r="G618" s="465"/>
      <c r="H618" s="465"/>
    </row>
    <row r="619" spans="1:8">
      <c r="A619" s="462"/>
      <c r="B619" s="462"/>
      <c r="C619" s="381" t="s">
        <v>984</v>
      </c>
      <c r="D619" s="395">
        <v>38</v>
      </c>
      <c r="E619" s="465"/>
      <c r="F619" s="465"/>
      <c r="G619" s="465"/>
      <c r="H619" s="465"/>
    </row>
    <row r="620" spans="1:8">
      <c r="A620" s="462"/>
      <c r="B620" s="462"/>
      <c r="C620" s="381" t="s">
        <v>985</v>
      </c>
      <c r="D620" s="395">
        <v>1</v>
      </c>
      <c r="E620" s="465"/>
      <c r="F620" s="465"/>
      <c r="G620" s="465"/>
      <c r="H620" s="465"/>
    </row>
    <row r="621" spans="1:8">
      <c r="A621" s="462"/>
      <c r="B621" s="462"/>
      <c r="C621" s="381" t="s">
        <v>985</v>
      </c>
      <c r="D621" s="395">
        <v>8</v>
      </c>
      <c r="E621" s="465"/>
      <c r="F621" s="465"/>
      <c r="G621" s="465"/>
      <c r="H621" s="465"/>
    </row>
    <row r="622" spans="1:8">
      <c r="A622" s="462"/>
      <c r="B622" s="462"/>
      <c r="C622" s="381" t="s">
        <v>985</v>
      </c>
      <c r="D622" s="395">
        <v>58</v>
      </c>
      <c r="E622" s="465"/>
      <c r="F622" s="465"/>
      <c r="G622" s="465"/>
      <c r="H622" s="465"/>
    </row>
    <row r="623" spans="1:8">
      <c r="A623" s="462"/>
      <c r="B623" s="462"/>
      <c r="C623" s="381" t="s">
        <v>985</v>
      </c>
      <c r="D623" s="395">
        <v>8</v>
      </c>
      <c r="E623" s="465"/>
      <c r="F623" s="465"/>
      <c r="G623" s="465"/>
      <c r="H623" s="465"/>
    </row>
    <row r="624" spans="1:8">
      <c r="A624" s="462"/>
      <c r="B624" s="462"/>
      <c r="C624" s="381" t="s">
        <v>986</v>
      </c>
      <c r="D624" s="395">
        <v>30</v>
      </c>
      <c r="E624" s="465"/>
      <c r="F624" s="465"/>
      <c r="G624" s="465"/>
      <c r="H624" s="465"/>
    </row>
    <row r="625" spans="1:8">
      <c r="A625" s="463"/>
      <c r="B625" s="463"/>
      <c r="C625" s="381" t="s">
        <v>987</v>
      </c>
      <c r="D625" s="395">
        <v>36</v>
      </c>
      <c r="E625" s="466"/>
      <c r="F625" s="466"/>
      <c r="G625" s="466"/>
      <c r="H625" s="466"/>
    </row>
    <row r="626" spans="1:8">
      <c r="A626" s="457" t="s">
        <v>50</v>
      </c>
      <c r="B626" s="457" t="s">
        <v>173</v>
      </c>
      <c r="C626" s="381" t="s">
        <v>525</v>
      </c>
      <c r="D626" s="395">
        <v>14</v>
      </c>
      <c r="E626" s="459">
        <f>SUM(D626:D662)</f>
        <v>314</v>
      </c>
      <c r="F626" s="459">
        <v>12</v>
      </c>
      <c r="G626" s="459">
        <v>30</v>
      </c>
      <c r="H626" s="459">
        <v>360</v>
      </c>
    </row>
    <row r="627" spans="1:8">
      <c r="A627" s="458"/>
      <c r="B627" s="458"/>
      <c r="C627" s="381" t="s">
        <v>526</v>
      </c>
      <c r="D627" s="395">
        <v>17</v>
      </c>
      <c r="E627" s="460"/>
      <c r="F627" s="460"/>
      <c r="G627" s="460"/>
      <c r="H627" s="460"/>
    </row>
    <row r="628" spans="1:8">
      <c r="A628" s="458"/>
      <c r="B628" s="458"/>
      <c r="C628" s="381" t="s">
        <v>566</v>
      </c>
      <c r="D628" s="395">
        <v>15</v>
      </c>
      <c r="E628" s="460"/>
      <c r="F628" s="460"/>
      <c r="G628" s="460"/>
      <c r="H628" s="460"/>
    </row>
    <row r="629" spans="1:8">
      <c r="A629" s="458"/>
      <c r="B629" s="458"/>
      <c r="C629" s="381" t="s">
        <v>566</v>
      </c>
      <c r="D629" s="395">
        <v>3</v>
      </c>
      <c r="E629" s="460"/>
      <c r="F629" s="460"/>
      <c r="G629" s="460"/>
      <c r="H629" s="460"/>
    </row>
    <row r="630" spans="1:8">
      <c r="A630" s="458"/>
      <c r="B630" s="458"/>
      <c r="C630" s="381" t="s">
        <v>525</v>
      </c>
      <c r="D630" s="395">
        <v>4</v>
      </c>
      <c r="E630" s="460"/>
      <c r="F630" s="460"/>
      <c r="G630" s="460"/>
      <c r="H630" s="460"/>
    </row>
    <row r="631" spans="1:8">
      <c r="A631" s="458"/>
      <c r="B631" s="458"/>
      <c r="C631" s="381" t="s">
        <v>566</v>
      </c>
      <c r="D631" s="395">
        <v>4</v>
      </c>
      <c r="E631" s="460"/>
      <c r="F631" s="460"/>
      <c r="G631" s="460"/>
      <c r="H631" s="460"/>
    </row>
    <row r="632" spans="1:8">
      <c r="A632" s="458"/>
      <c r="B632" s="458"/>
      <c r="C632" s="381" t="s">
        <v>769</v>
      </c>
      <c r="D632" s="395">
        <v>25</v>
      </c>
      <c r="E632" s="460"/>
      <c r="F632" s="460"/>
      <c r="G632" s="460"/>
      <c r="H632" s="460"/>
    </row>
    <row r="633" spans="1:8">
      <c r="A633" s="458"/>
      <c r="B633" s="458"/>
      <c r="C633" s="381" t="s">
        <v>800</v>
      </c>
      <c r="D633" s="395">
        <v>44</v>
      </c>
      <c r="E633" s="460"/>
      <c r="F633" s="460"/>
      <c r="G633" s="460"/>
      <c r="H633" s="460"/>
    </row>
    <row r="634" spans="1:8">
      <c r="A634" s="458"/>
      <c r="B634" s="458"/>
      <c r="C634" s="381" t="s">
        <v>769</v>
      </c>
      <c r="D634" s="395">
        <v>1</v>
      </c>
      <c r="E634" s="460"/>
      <c r="F634" s="460"/>
      <c r="G634" s="460"/>
      <c r="H634" s="460"/>
    </row>
    <row r="635" spans="1:8">
      <c r="A635" s="458"/>
      <c r="B635" s="458"/>
      <c r="C635" s="381" t="s">
        <v>800</v>
      </c>
      <c r="D635" s="395">
        <v>2</v>
      </c>
      <c r="E635" s="460"/>
      <c r="F635" s="460"/>
      <c r="G635" s="460"/>
      <c r="H635" s="460"/>
    </row>
    <row r="636" spans="1:8">
      <c r="A636" s="458"/>
      <c r="B636" s="458"/>
      <c r="C636" s="381" t="s">
        <v>800</v>
      </c>
      <c r="D636" s="395">
        <v>1</v>
      </c>
      <c r="E636" s="460"/>
      <c r="F636" s="460"/>
      <c r="G636" s="460"/>
      <c r="H636" s="460"/>
    </row>
    <row r="637" spans="1:8">
      <c r="A637" s="458"/>
      <c r="B637" s="458"/>
      <c r="C637" s="381" t="s">
        <v>809</v>
      </c>
      <c r="D637" s="395">
        <v>23</v>
      </c>
      <c r="E637" s="460"/>
      <c r="F637" s="460"/>
      <c r="G637" s="460"/>
      <c r="H637" s="460"/>
    </row>
    <row r="638" spans="1:8">
      <c r="A638" s="458"/>
      <c r="B638" s="458"/>
      <c r="C638" s="381" t="s">
        <v>809</v>
      </c>
      <c r="D638" s="395">
        <v>1</v>
      </c>
      <c r="E638" s="460"/>
      <c r="F638" s="460"/>
      <c r="G638" s="460"/>
      <c r="H638" s="460"/>
    </row>
    <row r="639" spans="1:8">
      <c r="A639" s="458"/>
      <c r="B639" s="458"/>
      <c r="C639" s="381" t="s">
        <v>809</v>
      </c>
      <c r="D639" s="395">
        <v>1</v>
      </c>
      <c r="E639" s="460"/>
      <c r="F639" s="460"/>
      <c r="G639" s="460"/>
      <c r="H639" s="460"/>
    </row>
    <row r="640" spans="1:8">
      <c r="A640" s="458"/>
      <c r="B640" s="458"/>
      <c r="C640" s="381" t="s">
        <v>809</v>
      </c>
      <c r="D640" s="395">
        <v>1</v>
      </c>
      <c r="E640" s="460"/>
      <c r="F640" s="460"/>
      <c r="G640" s="460"/>
      <c r="H640" s="460"/>
    </row>
    <row r="641" spans="1:8">
      <c r="A641" s="458"/>
      <c r="B641" s="458"/>
      <c r="C641" s="381" t="s">
        <v>318</v>
      </c>
      <c r="D641" s="395">
        <v>19</v>
      </c>
      <c r="E641" s="460"/>
      <c r="F641" s="460"/>
      <c r="G641" s="460"/>
      <c r="H641" s="460"/>
    </row>
    <row r="642" spans="1:8">
      <c r="A642" s="458"/>
      <c r="B642" s="458"/>
      <c r="C642" s="381" t="s">
        <v>417</v>
      </c>
      <c r="D642" s="395">
        <v>4</v>
      </c>
      <c r="E642" s="460"/>
      <c r="F642" s="460"/>
      <c r="G642" s="460"/>
      <c r="H642" s="460"/>
    </row>
    <row r="643" spans="1:8">
      <c r="A643" s="458"/>
      <c r="B643" s="458"/>
      <c r="C643" s="381" t="s">
        <v>429</v>
      </c>
      <c r="D643" s="395">
        <v>4</v>
      </c>
      <c r="E643" s="460"/>
      <c r="F643" s="460"/>
      <c r="G643" s="460"/>
      <c r="H643" s="460"/>
    </row>
    <row r="644" spans="1:8">
      <c r="A644" s="458"/>
      <c r="B644" s="458"/>
      <c r="C644" s="381" t="s">
        <v>417</v>
      </c>
      <c r="D644" s="395">
        <v>1</v>
      </c>
      <c r="E644" s="460"/>
      <c r="F644" s="460"/>
      <c r="G644" s="460"/>
      <c r="H644" s="460"/>
    </row>
    <row r="645" spans="1:8">
      <c r="A645" s="458"/>
      <c r="B645" s="458"/>
      <c r="C645" s="381" t="s">
        <v>429</v>
      </c>
      <c r="D645" s="395">
        <v>1</v>
      </c>
      <c r="E645" s="460"/>
      <c r="F645" s="460"/>
      <c r="G645" s="460"/>
      <c r="H645" s="460"/>
    </row>
    <row r="646" spans="1:8">
      <c r="A646" s="458"/>
      <c r="B646" s="458"/>
      <c r="C646" s="381" t="s">
        <v>429</v>
      </c>
      <c r="D646" s="395">
        <v>1</v>
      </c>
      <c r="E646" s="460"/>
      <c r="F646" s="460"/>
      <c r="G646" s="460"/>
      <c r="H646" s="460"/>
    </row>
    <row r="647" spans="1:8">
      <c r="A647" s="458"/>
      <c r="B647" s="458"/>
      <c r="C647" s="381" t="s">
        <v>417</v>
      </c>
      <c r="D647" s="395">
        <v>1</v>
      </c>
      <c r="E647" s="460"/>
      <c r="F647" s="460"/>
      <c r="G647" s="460"/>
      <c r="H647" s="460"/>
    </row>
    <row r="648" spans="1:8">
      <c r="A648" s="458"/>
      <c r="B648" s="458"/>
      <c r="C648" s="381" t="s">
        <v>441</v>
      </c>
      <c r="D648" s="395">
        <v>21</v>
      </c>
      <c r="E648" s="460"/>
      <c r="F648" s="460"/>
      <c r="G648" s="460"/>
      <c r="H648" s="460"/>
    </row>
    <row r="649" spans="1:8">
      <c r="A649" s="458"/>
      <c r="B649" s="458"/>
      <c r="C649" s="381" t="s">
        <v>429</v>
      </c>
      <c r="D649" s="395">
        <v>1</v>
      </c>
      <c r="E649" s="460"/>
      <c r="F649" s="460"/>
      <c r="G649" s="460"/>
      <c r="H649" s="460"/>
    </row>
    <row r="650" spans="1:8">
      <c r="A650" s="458"/>
      <c r="B650" s="458"/>
      <c r="C650" s="381" t="s">
        <v>441</v>
      </c>
      <c r="D650" s="395">
        <v>1</v>
      </c>
      <c r="E650" s="460"/>
      <c r="F650" s="460"/>
      <c r="G650" s="460"/>
      <c r="H650" s="460"/>
    </row>
    <row r="651" spans="1:8">
      <c r="A651" s="458"/>
      <c r="B651" s="458"/>
      <c r="C651" s="381" t="s">
        <v>441</v>
      </c>
      <c r="D651" s="395">
        <v>1</v>
      </c>
      <c r="E651" s="460"/>
      <c r="F651" s="460"/>
      <c r="G651" s="460"/>
      <c r="H651" s="460"/>
    </row>
    <row r="652" spans="1:8">
      <c r="A652" s="458"/>
      <c r="B652" s="458"/>
      <c r="C652" s="381" t="s">
        <v>429</v>
      </c>
      <c r="D652" s="395">
        <v>23</v>
      </c>
      <c r="E652" s="460"/>
      <c r="F652" s="460"/>
      <c r="G652" s="460"/>
      <c r="H652" s="460"/>
    </row>
    <row r="653" spans="1:8">
      <c r="A653" s="458"/>
      <c r="B653" s="458"/>
      <c r="C653" s="381" t="s">
        <v>417</v>
      </c>
      <c r="D653" s="395">
        <v>4</v>
      </c>
      <c r="E653" s="460"/>
      <c r="F653" s="460"/>
      <c r="G653" s="460"/>
      <c r="H653" s="460"/>
    </row>
    <row r="654" spans="1:8">
      <c r="A654" s="458"/>
      <c r="B654" s="458"/>
      <c r="C654" s="381" t="s">
        <v>429</v>
      </c>
      <c r="D654" s="395">
        <v>12</v>
      </c>
      <c r="E654" s="460"/>
      <c r="F654" s="460"/>
      <c r="G654" s="460"/>
      <c r="H654" s="460"/>
    </row>
    <row r="655" spans="1:8">
      <c r="A655" s="458"/>
      <c r="B655" s="458"/>
      <c r="C655" s="381" t="s">
        <v>417</v>
      </c>
      <c r="D655" s="395">
        <v>17</v>
      </c>
      <c r="E655" s="460"/>
      <c r="F655" s="460"/>
      <c r="G655" s="460"/>
      <c r="H655" s="460"/>
    </row>
    <row r="656" spans="1:8">
      <c r="A656" s="458"/>
      <c r="B656" s="458"/>
      <c r="C656" s="381" t="s">
        <v>417</v>
      </c>
      <c r="D656" s="395">
        <v>7</v>
      </c>
      <c r="E656" s="460"/>
      <c r="F656" s="460"/>
      <c r="G656" s="460"/>
      <c r="H656" s="460"/>
    </row>
    <row r="657" spans="1:8">
      <c r="A657" s="458"/>
      <c r="B657" s="458"/>
      <c r="C657" s="381" t="s">
        <v>417</v>
      </c>
      <c r="D657" s="395">
        <v>1</v>
      </c>
      <c r="E657" s="460"/>
      <c r="F657" s="460"/>
      <c r="G657" s="460"/>
      <c r="H657" s="460"/>
    </row>
    <row r="658" spans="1:8">
      <c r="A658" s="458"/>
      <c r="B658" s="458"/>
      <c r="C658" s="381" t="s">
        <v>472</v>
      </c>
      <c r="D658" s="395">
        <v>10</v>
      </c>
      <c r="E658" s="460"/>
      <c r="F658" s="460"/>
      <c r="G658" s="460"/>
      <c r="H658" s="460"/>
    </row>
    <row r="659" spans="1:8">
      <c r="A659" s="458"/>
      <c r="B659" s="458"/>
      <c r="C659" s="381" t="s">
        <v>502</v>
      </c>
      <c r="D659" s="395">
        <v>23</v>
      </c>
      <c r="E659" s="460"/>
      <c r="F659" s="460"/>
      <c r="G659" s="460"/>
      <c r="H659" s="460"/>
    </row>
    <row r="660" spans="1:8">
      <c r="A660" s="458"/>
      <c r="B660" s="458"/>
      <c r="C660" s="381" t="s">
        <v>502</v>
      </c>
      <c r="D660" s="395">
        <v>2</v>
      </c>
      <c r="E660" s="460"/>
      <c r="F660" s="460"/>
      <c r="G660" s="460"/>
      <c r="H660" s="460"/>
    </row>
    <row r="661" spans="1:8">
      <c r="A661" s="458"/>
      <c r="B661" s="458"/>
      <c r="C661" s="381" t="s">
        <v>502</v>
      </c>
      <c r="D661" s="395">
        <v>1</v>
      </c>
      <c r="E661" s="460"/>
      <c r="F661" s="460"/>
      <c r="G661" s="460"/>
      <c r="H661" s="460"/>
    </row>
    <row r="662" spans="1:8">
      <c r="A662" s="458"/>
      <c r="B662" s="458"/>
      <c r="C662" s="381" t="s">
        <v>472</v>
      </c>
      <c r="D662" s="395">
        <v>3</v>
      </c>
      <c r="E662" s="460"/>
      <c r="F662" s="460"/>
      <c r="G662" s="460"/>
      <c r="H662" s="460"/>
    </row>
    <row r="663" spans="1:8">
      <c r="A663" s="380" t="s">
        <v>530</v>
      </c>
      <c r="B663" s="380" t="s">
        <v>614</v>
      </c>
      <c r="C663" s="381" t="s">
        <v>531</v>
      </c>
      <c r="D663" s="395">
        <v>31</v>
      </c>
      <c r="E663" s="396">
        <f>SUM(D663)</f>
        <v>31</v>
      </c>
      <c r="F663" s="396">
        <v>1</v>
      </c>
      <c r="G663" s="396">
        <v>8</v>
      </c>
      <c r="H663" s="396">
        <v>8</v>
      </c>
    </row>
    <row r="664" spans="1:8">
      <c r="A664" s="457" t="s">
        <v>562</v>
      </c>
      <c r="B664" s="457" t="s">
        <v>615</v>
      </c>
      <c r="C664" s="381" t="s">
        <v>563</v>
      </c>
      <c r="D664" s="395">
        <v>7</v>
      </c>
      <c r="E664" s="459">
        <f>SUM(D664:D666)</f>
        <v>11</v>
      </c>
      <c r="F664" s="459">
        <v>1</v>
      </c>
      <c r="G664" s="459">
        <v>20</v>
      </c>
      <c r="H664" s="459">
        <v>20</v>
      </c>
    </row>
    <row r="665" spans="1:8">
      <c r="A665" s="458"/>
      <c r="B665" s="458"/>
      <c r="C665" s="381" t="s">
        <v>563</v>
      </c>
      <c r="D665" s="395">
        <v>1</v>
      </c>
      <c r="E665" s="460"/>
      <c r="F665" s="460"/>
      <c r="G665" s="460"/>
      <c r="H665" s="460"/>
    </row>
    <row r="666" spans="1:8">
      <c r="A666" s="458"/>
      <c r="B666" s="458"/>
      <c r="C666" s="381" t="s">
        <v>563</v>
      </c>
      <c r="D666" s="395">
        <v>3</v>
      </c>
      <c r="E666" s="460"/>
      <c r="F666" s="460"/>
      <c r="G666" s="460"/>
      <c r="H666" s="460"/>
    </row>
    <row r="667" spans="1:8">
      <c r="A667" s="457" t="s">
        <v>465</v>
      </c>
      <c r="B667" s="457" t="s">
        <v>601</v>
      </c>
      <c r="C667" s="381" t="s">
        <v>541</v>
      </c>
      <c r="D667" s="395">
        <v>11</v>
      </c>
      <c r="E667" s="459">
        <f>SUM(D667:D671)</f>
        <v>69</v>
      </c>
      <c r="F667" s="459">
        <v>3</v>
      </c>
      <c r="G667" s="459">
        <v>15</v>
      </c>
      <c r="H667" s="459">
        <v>45</v>
      </c>
    </row>
    <row r="668" spans="1:8">
      <c r="A668" s="458"/>
      <c r="B668" s="458"/>
      <c r="C668" s="381" t="s">
        <v>541</v>
      </c>
      <c r="D668" s="395">
        <v>2</v>
      </c>
      <c r="E668" s="460"/>
      <c r="F668" s="460"/>
      <c r="G668" s="460"/>
      <c r="H668" s="460"/>
    </row>
    <row r="669" spans="1:8">
      <c r="A669" s="458"/>
      <c r="B669" s="458"/>
      <c r="C669" s="381" t="s">
        <v>541</v>
      </c>
      <c r="D669" s="395">
        <v>2</v>
      </c>
      <c r="E669" s="460"/>
      <c r="F669" s="460"/>
      <c r="G669" s="460"/>
      <c r="H669" s="460"/>
    </row>
    <row r="670" spans="1:8">
      <c r="A670" s="458"/>
      <c r="B670" s="458"/>
      <c r="C670" s="381" t="s">
        <v>737</v>
      </c>
      <c r="D670" s="395">
        <v>32</v>
      </c>
      <c r="E670" s="460"/>
      <c r="F670" s="460"/>
      <c r="G670" s="460"/>
      <c r="H670" s="460"/>
    </row>
    <row r="671" spans="1:8">
      <c r="A671" s="458"/>
      <c r="B671" s="458"/>
      <c r="C671" s="381" t="s">
        <v>466</v>
      </c>
      <c r="D671" s="395">
        <v>22</v>
      </c>
      <c r="E671" s="460"/>
      <c r="F671" s="460"/>
      <c r="G671" s="460"/>
      <c r="H671" s="460"/>
    </row>
    <row r="672" spans="1:8">
      <c r="A672" s="457" t="s">
        <v>528</v>
      </c>
      <c r="B672" s="457" t="s">
        <v>616</v>
      </c>
      <c r="C672" s="381" t="s">
        <v>529</v>
      </c>
      <c r="D672" s="395">
        <v>20</v>
      </c>
      <c r="E672" s="459">
        <f>SUM(D672:D674)</f>
        <v>59</v>
      </c>
      <c r="F672" s="459">
        <v>3</v>
      </c>
      <c r="G672" s="459">
        <v>15</v>
      </c>
      <c r="H672" s="459">
        <v>45</v>
      </c>
    </row>
    <row r="673" spans="1:8">
      <c r="A673" s="458"/>
      <c r="B673" s="458"/>
      <c r="C673" s="381" t="s">
        <v>747</v>
      </c>
      <c r="D673" s="395">
        <v>21</v>
      </c>
      <c r="E673" s="460"/>
      <c r="F673" s="460"/>
      <c r="G673" s="460"/>
      <c r="H673" s="460"/>
    </row>
    <row r="674" spans="1:8">
      <c r="A674" s="458"/>
      <c r="B674" s="458"/>
      <c r="C674" s="381" t="s">
        <v>811</v>
      </c>
      <c r="D674" s="395">
        <v>18</v>
      </c>
      <c r="E674" s="460"/>
      <c r="F674" s="460"/>
      <c r="G674" s="460"/>
      <c r="H674" s="460"/>
    </row>
    <row r="675" spans="1:8">
      <c r="A675" s="457" t="s">
        <v>519</v>
      </c>
      <c r="B675" s="457" t="s">
        <v>617</v>
      </c>
      <c r="C675" s="381" t="s">
        <v>520</v>
      </c>
      <c r="D675" s="395">
        <v>50</v>
      </c>
      <c r="E675" s="459">
        <f>SUM(D675:D676)</f>
        <v>53</v>
      </c>
      <c r="F675" s="459">
        <v>1</v>
      </c>
      <c r="G675" s="459">
        <v>8</v>
      </c>
      <c r="H675" s="459">
        <v>8</v>
      </c>
    </row>
    <row r="676" spans="1:8">
      <c r="A676" s="458"/>
      <c r="B676" s="458"/>
      <c r="C676" s="381" t="s">
        <v>520</v>
      </c>
      <c r="D676" s="395">
        <v>3</v>
      </c>
      <c r="E676" s="460"/>
      <c r="F676" s="460"/>
      <c r="G676" s="460"/>
      <c r="H676" s="460"/>
    </row>
    <row r="677" spans="1:8">
      <c r="A677" s="457" t="s">
        <v>500</v>
      </c>
      <c r="B677" s="457" t="s">
        <v>578</v>
      </c>
      <c r="C677" s="381" t="s">
        <v>736</v>
      </c>
      <c r="D677" s="395">
        <v>18</v>
      </c>
      <c r="E677" s="459">
        <f>SUM(D677:D680)</f>
        <v>53</v>
      </c>
      <c r="F677" s="459">
        <v>3</v>
      </c>
      <c r="G677" s="459">
        <v>39</v>
      </c>
      <c r="H677" s="459">
        <v>117</v>
      </c>
    </row>
    <row r="678" spans="1:8">
      <c r="A678" s="458"/>
      <c r="B678" s="458"/>
      <c r="C678" s="381" t="s">
        <v>752</v>
      </c>
      <c r="D678" s="395">
        <v>12</v>
      </c>
      <c r="E678" s="460"/>
      <c r="F678" s="460"/>
      <c r="G678" s="460"/>
      <c r="H678" s="460"/>
    </row>
    <row r="679" spans="1:8">
      <c r="A679" s="458"/>
      <c r="B679" s="458"/>
      <c r="C679" s="381" t="s">
        <v>501</v>
      </c>
      <c r="D679" s="395">
        <v>22</v>
      </c>
      <c r="E679" s="460"/>
      <c r="F679" s="460"/>
      <c r="G679" s="460"/>
      <c r="H679" s="460"/>
    </row>
    <row r="680" spans="1:8">
      <c r="A680" s="458"/>
      <c r="B680" s="458"/>
      <c r="C680" s="381" t="s">
        <v>501</v>
      </c>
      <c r="D680" s="395">
        <v>1</v>
      </c>
      <c r="E680" s="460"/>
      <c r="F680" s="460"/>
      <c r="G680" s="460"/>
      <c r="H680" s="460"/>
    </row>
    <row r="681" spans="1:8">
      <c r="A681" s="457" t="s">
        <v>729</v>
      </c>
      <c r="B681" s="457" t="s">
        <v>731</v>
      </c>
      <c r="C681" s="381" t="s">
        <v>730</v>
      </c>
      <c r="D681" s="395">
        <v>6</v>
      </c>
      <c r="E681" s="459">
        <f>SUM(D681:D688)</f>
        <v>39</v>
      </c>
      <c r="F681" s="459">
        <v>1</v>
      </c>
      <c r="G681" s="459">
        <v>2</v>
      </c>
      <c r="H681" s="459">
        <v>2</v>
      </c>
    </row>
    <row r="682" spans="1:8">
      <c r="A682" s="458"/>
      <c r="B682" s="458"/>
      <c r="C682" s="381" t="s">
        <v>730</v>
      </c>
      <c r="D682" s="395">
        <v>2</v>
      </c>
      <c r="E682" s="460"/>
      <c r="F682" s="460"/>
      <c r="G682" s="460"/>
      <c r="H682" s="460"/>
    </row>
    <row r="683" spans="1:8">
      <c r="A683" s="458"/>
      <c r="B683" s="458"/>
      <c r="C683" s="381" t="s">
        <v>730</v>
      </c>
      <c r="D683" s="395">
        <v>1</v>
      </c>
      <c r="E683" s="460"/>
      <c r="F683" s="460"/>
      <c r="G683" s="460"/>
      <c r="H683" s="460"/>
    </row>
    <row r="684" spans="1:8">
      <c r="A684" s="458"/>
      <c r="B684" s="458"/>
      <c r="C684" s="381" t="s">
        <v>730</v>
      </c>
      <c r="D684" s="395">
        <v>1</v>
      </c>
      <c r="E684" s="460"/>
      <c r="F684" s="460"/>
      <c r="G684" s="460"/>
      <c r="H684" s="460"/>
    </row>
    <row r="685" spans="1:8">
      <c r="A685" s="458"/>
      <c r="B685" s="458"/>
      <c r="C685" s="381" t="s">
        <v>730</v>
      </c>
      <c r="D685" s="395">
        <v>1</v>
      </c>
      <c r="E685" s="460"/>
      <c r="F685" s="460"/>
      <c r="G685" s="460"/>
      <c r="H685" s="460"/>
    </row>
    <row r="686" spans="1:8">
      <c r="A686" s="458"/>
      <c r="B686" s="458"/>
      <c r="C686" s="381" t="s">
        <v>730</v>
      </c>
      <c r="D686" s="395">
        <v>1</v>
      </c>
      <c r="E686" s="460"/>
      <c r="F686" s="460"/>
      <c r="G686" s="460"/>
      <c r="H686" s="460"/>
    </row>
    <row r="687" spans="1:8">
      <c r="A687" s="458"/>
      <c r="B687" s="458"/>
      <c r="C687" s="381" t="s">
        <v>730</v>
      </c>
      <c r="D687" s="395">
        <v>25</v>
      </c>
      <c r="E687" s="460"/>
      <c r="F687" s="460"/>
      <c r="G687" s="460"/>
      <c r="H687" s="460"/>
    </row>
    <row r="688" spans="1:8">
      <c r="A688" s="458"/>
      <c r="B688" s="458"/>
      <c r="C688" s="381" t="s">
        <v>730</v>
      </c>
      <c r="D688" s="395">
        <v>2</v>
      </c>
      <c r="E688" s="460"/>
      <c r="F688" s="460"/>
      <c r="G688" s="460"/>
      <c r="H688" s="460"/>
    </row>
    <row r="689" spans="1:8">
      <c r="A689" s="380" t="s">
        <v>739</v>
      </c>
      <c r="B689" s="380" t="s">
        <v>741</v>
      </c>
      <c r="C689" s="381" t="s">
        <v>740</v>
      </c>
      <c r="D689" s="395">
        <v>22</v>
      </c>
      <c r="E689" s="396">
        <f>SUM(D689)</f>
        <v>22</v>
      </c>
      <c r="F689" s="396">
        <v>1</v>
      </c>
      <c r="G689" s="396">
        <v>9</v>
      </c>
      <c r="H689" s="396">
        <v>9</v>
      </c>
    </row>
    <row r="690" spans="1:8">
      <c r="A690" s="457" t="s">
        <v>41</v>
      </c>
      <c r="B690" s="457" t="s">
        <v>590</v>
      </c>
      <c r="C690" s="381" t="s">
        <v>742</v>
      </c>
      <c r="D690" s="395">
        <v>22</v>
      </c>
      <c r="E690" s="459">
        <f>SUM(D690:D699)</f>
        <v>130</v>
      </c>
      <c r="F690" s="459">
        <v>4</v>
      </c>
      <c r="G690" s="459">
        <v>20</v>
      </c>
      <c r="H690" s="459">
        <v>80</v>
      </c>
    </row>
    <row r="691" spans="1:8">
      <c r="A691" s="458"/>
      <c r="B691" s="458"/>
      <c r="C691" s="381" t="s">
        <v>742</v>
      </c>
      <c r="D691" s="395">
        <v>3</v>
      </c>
      <c r="E691" s="460"/>
      <c r="F691" s="460"/>
      <c r="G691" s="460"/>
      <c r="H691" s="460"/>
    </row>
    <row r="692" spans="1:8">
      <c r="A692" s="458"/>
      <c r="B692" s="458"/>
      <c r="C692" s="381" t="s">
        <v>742</v>
      </c>
      <c r="D692" s="395">
        <v>5</v>
      </c>
      <c r="E692" s="460"/>
      <c r="F692" s="460"/>
      <c r="G692" s="460"/>
      <c r="H692" s="460"/>
    </row>
    <row r="693" spans="1:8">
      <c r="A693" s="458"/>
      <c r="B693" s="458"/>
      <c r="C693" s="381" t="s">
        <v>818</v>
      </c>
      <c r="D693" s="395">
        <v>16</v>
      </c>
      <c r="E693" s="460"/>
      <c r="F693" s="460"/>
      <c r="G693" s="460"/>
      <c r="H693" s="460"/>
    </row>
    <row r="694" spans="1:8">
      <c r="A694" s="458"/>
      <c r="B694" s="458"/>
      <c r="C694" s="381" t="s">
        <v>818</v>
      </c>
      <c r="D694" s="395">
        <v>1</v>
      </c>
      <c r="E694" s="460"/>
      <c r="F694" s="460"/>
      <c r="G694" s="460"/>
      <c r="H694" s="460"/>
    </row>
    <row r="695" spans="1:8">
      <c r="A695" s="458"/>
      <c r="B695" s="458"/>
      <c r="C695" s="381" t="s">
        <v>818</v>
      </c>
      <c r="D695" s="395">
        <v>4</v>
      </c>
      <c r="E695" s="460"/>
      <c r="F695" s="460"/>
      <c r="G695" s="460"/>
      <c r="H695" s="460"/>
    </row>
    <row r="696" spans="1:8">
      <c r="A696" s="458"/>
      <c r="B696" s="458"/>
      <c r="C696" s="381" t="s">
        <v>818</v>
      </c>
      <c r="D696" s="395">
        <v>1</v>
      </c>
      <c r="E696" s="460"/>
      <c r="F696" s="460"/>
      <c r="G696" s="460"/>
      <c r="H696" s="460"/>
    </row>
    <row r="697" spans="1:8">
      <c r="A697" s="458"/>
      <c r="B697" s="458"/>
      <c r="C697" s="381" t="s">
        <v>437</v>
      </c>
      <c r="D697" s="395">
        <v>35</v>
      </c>
      <c r="E697" s="460"/>
      <c r="F697" s="460"/>
      <c r="G697" s="460"/>
      <c r="H697" s="460"/>
    </row>
    <row r="698" spans="1:8">
      <c r="A698" s="458"/>
      <c r="B698" s="458"/>
      <c r="C698" s="381" t="s">
        <v>499</v>
      </c>
      <c r="D698" s="395">
        <v>37</v>
      </c>
      <c r="E698" s="460"/>
      <c r="F698" s="460"/>
      <c r="G698" s="460"/>
      <c r="H698" s="460"/>
    </row>
    <row r="699" spans="1:8">
      <c r="A699" s="458"/>
      <c r="B699" s="458"/>
      <c r="C699" s="381" t="s">
        <v>499</v>
      </c>
      <c r="D699" s="395">
        <v>6</v>
      </c>
      <c r="E699" s="460"/>
      <c r="F699" s="460"/>
      <c r="G699" s="460"/>
      <c r="H699" s="460"/>
    </row>
    <row r="700" spans="1:8">
      <c r="A700" s="457" t="s">
        <v>469</v>
      </c>
      <c r="B700" s="457" t="s">
        <v>579</v>
      </c>
      <c r="C700" s="381" t="s">
        <v>470</v>
      </c>
      <c r="D700" s="395">
        <v>14</v>
      </c>
      <c r="E700" s="459">
        <f>SUM(D700:D702)</f>
        <v>17</v>
      </c>
      <c r="F700" s="459">
        <v>1</v>
      </c>
      <c r="G700" s="459">
        <v>15</v>
      </c>
      <c r="H700" s="459">
        <v>15</v>
      </c>
    </row>
    <row r="701" spans="1:8">
      <c r="A701" s="458"/>
      <c r="B701" s="458"/>
      <c r="C701" s="381" t="s">
        <v>470</v>
      </c>
      <c r="D701" s="395">
        <v>2</v>
      </c>
      <c r="E701" s="460"/>
      <c r="F701" s="460"/>
      <c r="G701" s="460"/>
      <c r="H701" s="460"/>
    </row>
    <row r="702" spans="1:8">
      <c r="A702" s="458"/>
      <c r="B702" s="458"/>
      <c r="C702" s="381" t="s">
        <v>470</v>
      </c>
      <c r="D702" s="395">
        <v>1</v>
      </c>
      <c r="E702" s="460"/>
      <c r="F702" s="460"/>
      <c r="G702" s="460"/>
      <c r="H702" s="460"/>
    </row>
    <row r="703" spans="1:8">
      <c r="A703" s="457" t="s">
        <v>39</v>
      </c>
      <c r="B703" s="457" t="s">
        <v>746</v>
      </c>
      <c r="C703" s="381" t="s">
        <v>745</v>
      </c>
      <c r="D703" s="395">
        <v>19</v>
      </c>
      <c r="E703" s="459">
        <f>SUM(D703:D707)</f>
        <v>37</v>
      </c>
      <c r="F703" s="459">
        <v>2</v>
      </c>
      <c r="G703" s="459">
        <v>30</v>
      </c>
      <c r="H703" s="459">
        <v>60</v>
      </c>
    </row>
    <row r="704" spans="1:8">
      <c r="A704" s="458"/>
      <c r="B704" s="458"/>
      <c r="C704" s="381" t="s">
        <v>756</v>
      </c>
      <c r="D704" s="395">
        <v>9</v>
      </c>
      <c r="E704" s="460"/>
      <c r="F704" s="460"/>
      <c r="G704" s="460"/>
      <c r="H704" s="460"/>
    </row>
    <row r="705" spans="1:8">
      <c r="A705" s="458"/>
      <c r="B705" s="458"/>
      <c r="C705" s="381" t="s">
        <v>756</v>
      </c>
      <c r="D705" s="395">
        <v>4</v>
      </c>
      <c r="E705" s="460"/>
      <c r="F705" s="460"/>
      <c r="G705" s="460"/>
      <c r="H705" s="460"/>
    </row>
    <row r="706" spans="1:8">
      <c r="A706" s="458"/>
      <c r="B706" s="458"/>
      <c r="C706" s="381" t="s">
        <v>756</v>
      </c>
      <c r="D706" s="395">
        <v>2</v>
      </c>
      <c r="E706" s="460"/>
      <c r="F706" s="460"/>
      <c r="G706" s="460"/>
      <c r="H706" s="460"/>
    </row>
    <row r="707" spans="1:8">
      <c r="A707" s="458"/>
      <c r="B707" s="458"/>
      <c r="C707" s="381" t="s">
        <v>756</v>
      </c>
      <c r="D707" s="395">
        <v>3</v>
      </c>
      <c r="E707" s="460"/>
      <c r="F707" s="460"/>
      <c r="G707" s="460"/>
      <c r="H707" s="460"/>
    </row>
    <row r="708" spans="1:8">
      <c r="A708" s="380" t="s">
        <v>748</v>
      </c>
      <c r="B708" s="380" t="s">
        <v>750</v>
      </c>
      <c r="C708" s="381" t="s">
        <v>749</v>
      </c>
      <c r="D708" s="395">
        <v>21</v>
      </c>
      <c r="E708" s="396">
        <f>SUM(D708)</f>
        <v>21</v>
      </c>
      <c r="F708" s="396">
        <v>1</v>
      </c>
      <c r="G708" s="396">
        <v>8</v>
      </c>
      <c r="H708" s="396">
        <v>8</v>
      </c>
    </row>
    <row r="709" spans="1:8">
      <c r="A709" s="461" t="s">
        <v>463</v>
      </c>
      <c r="B709" s="461" t="s">
        <v>603</v>
      </c>
      <c r="C709" s="381" t="s">
        <v>464</v>
      </c>
      <c r="D709" s="395">
        <v>21</v>
      </c>
      <c r="E709" s="464">
        <f>SUM(D709:D724)</f>
        <v>155</v>
      </c>
      <c r="F709" s="464">
        <v>4</v>
      </c>
      <c r="G709" s="464">
        <v>8</v>
      </c>
      <c r="H709" s="464">
        <f>F709*G709</f>
        <v>32</v>
      </c>
    </row>
    <row r="710" spans="1:8">
      <c r="A710" s="462"/>
      <c r="B710" s="462"/>
      <c r="C710" s="381" t="s">
        <v>464</v>
      </c>
      <c r="D710" s="395">
        <v>1</v>
      </c>
      <c r="E710" s="465"/>
      <c r="F710" s="465"/>
      <c r="G710" s="465"/>
      <c r="H710" s="465"/>
    </row>
    <row r="711" spans="1:8">
      <c r="A711" s="462"/>
      <c r="B711" s="462"/>
      <c r="C711" s="381" t="s">
        <v>753</v>
      </c>
      <c r="D711" s="395">
        <v>16</v>
      </c>
      <c r="E711" s="465"/>
      <c r="F711" s="465"/>
      <c r="G711" s="465"/>
      <c r="H711" s="465"/>
    </row>
    <row r="712" spans="1:8">
      <c r="A712" s="462"/>
      <c r="B712" s="462"/>
      <c r="C712" s="381" t="s">
        <v>753</v>
      </c>
      <c r="D712" s="395">
        <v>1</v>
      </c>
      <c r="E712" s="465"/>
      <c r="F712" s="465"/>
      <c r="G712" s="465"/>
      <c r="H712" s="465"/>
    </row>
    <row r="713" spans="1:8">
      <c r="A713" s="462"/>
      <c r="B713" s="462"/>
      <c r="C713" s="381" t="s">
        <v>753</v>
      </c>
      <c r="D713" s="395">
        <v>14</v>
      </c>
      <c r="E713" s="465"/>
      <c r="F713" s="465"/>
      <c r="G713" s="465"/>
      <c r="H713" s="465"/>
    </row>
    <row r="714" spans="1:8">
      <c r="A714" s="462"/>
      <c r="B714" s="462"/>
      <c r="C714" s="381" t="s">
        <v>753</v>
      </c>
      <c r="D714" s="395">
        <v>5</v>
      </c>
      <c r="E714" s="465"/>
      <c r="F714" s="465"/>
      <c r="G714" s="465"/>
      <c r="H714" s="465"/>
    </row>
    <row r="715" spans="1:8">
      <c r="A715" s="462"/>
      <c r="B715" s="462"/>
      <c r="C715" s="381" t="s">
        <v>753</v>
      </c>
      <c r="D715" s="395">
        <v>3</v>
      </c>
      <c r="E715" s="465"/>
      <c r="F715" s="465"/>
      <c r="G715" s="465"/>
      <c r="H715" s="465"/>
    </row>
    <row r="716" spans="1:8">
      <c r="A716" s="462"/>
      <c r="B716" s="462"/>
      <c r="C716" s="381" t="s">
        <v>753</v>
      </c>
      <c r="D716" s="395">
        <v>2</v>
      </c>
      <c r="E716" s="465"/>
      <c r="F716" s="465"/>
      <c r="G716" s="465"/>
      <c r="H716" s="465"/>
    </row>
    <row r="717" spans="1:8">
      <c r="A717" s="462"/>
      <c r="B717" s="462"/>
      <c r="C717" s="381" t="s">
        <v>753</v>
      </c>
      <c r="D717" s="395">
        <v>2</v>
      </c>
      <c r="E717" s="465"/>
      <c r="F717" s="465"/>
      <c r="G717" s="465"/>
      <c r="H717" s="465"/>
    </row>
    <row r="718" spans="1:8">
      <c r="A718" s="462"/>
      <c r="B718" s="462"/>
      <c r="C718" s="381" t="s">
        <v>803</v>
      </c>
      <c r="D718" s="395">
        <v>38</v>
      </c>
      <c r="E718" s="465"/>
      <c r="F718" s="465"/>
      <c r="G718" s="465"/>
      <c r="H718" s="465"/>
    </row>
    <row r="719" spans="1:8">
      <c r="A719" s="462"/>
      <c r="B719" s="462"/>
      <c r="C719" s="381" t="s">
        <v>803</v>
      </c>
      <c r="D719" s="395">
        <v>1</v>
      </c>
      <c r="E719" s="465"/>
      <c r="F719" s="465"/>
      <c r="G719" s="465"/>
      <c r="H719" s="465"/>
    </row>
    <row r="720" spans="1:8">
      <c r="A720" s="462"/>
      <c r="B720" s="462"/>
      <c r="C720" s="381" t="s">
        <v>803</v>
      </c>
      <c r="D720" s="395">
        <v>1</v>
      </c>
      <c r="E720" s="465"/>
      <c r="F720" s="465"/>
      <c r="G720" s="465"/>
      <c r="H720" s="465"/>
    </row>
    <row r="721" spans="1:8">
      <c r="A721" s="462"/>
      <c r="B721" s="462"/>
      <c r="C721" s="381" t="s">
        <v>803</v>
      </c>
      <c r="D721" s="395">
        <v>1</v>
      </c>
      <c r="E721" s="465"/>
      <c r="F721" s="465"/>
      <c r="G721" s="465"/>
      <c r="H721" s="465"/>
    </row>
    <row r="722" spans="1:8">
      <c r="A722" s="462"/>
      <c r="B722" s="462"/>
      <c r="C722" s="381" t="s">
        <v>803</v>
      </c>
      <c r="D722" s="395">
        <v>3</v>
      </c>
      <c r="E722" s="465"/>
      <c r="F722" s="465"/>
      <c r="G722" s="465"/>
      <c r="H722" s="465"/>
    </row>
    <row r="723" spans="1:8">
      <c r="A723" s="462"/>
      <c r="B723" s="462"/>
      <c r="C723" s="381" t="s">
        <v>803</v>
      </c>
      <c r="D723" s="395">
        <v>1</v>
      </c>
      <c r="E723" s="465"/>
      <c r="F723" s="465"/>
      <c r="G723" s="465"/>
      <c r="H723" s="465"/>
    </row>
    <row r="724" spans="1:8">
      <c r="A724" s="463"/>
      <c r="B724" s="463"/>
      <c r="C724" s="381" t="s">
        <v>988</v>
      </c>
      <c r="D724" s="395">
        <v>45</v>
      </c>
      <c r="E724" s="466"/>
      <c r="F724" s="466"/>
      <c r="G724" s="466"/>
      <c r="H724" s="466"/>
    </row>
    <row r="725" spans="1:8">
      <c r="A725" s="457" t="s">
        <v>253</v>
      </c>
      <c r="B725" s="457" t="s">
        <v>279</v>
      </c>
      <c r="C725" s="381" t="s">
        <v>760</v>
      </c>
      <c r="D725" s="395">
        <v>22</v>
      </c>
      <c r="E725" s="459">
        <f>SUM(D725:D729)</f>
        <v>130</v>
      </c>
      <c r="F725" s="459">
        <v>3</v>
      </c>
      <c r="G725" s="459">
        <v>2</v>
      </c>
      <c r="H725" s="459">
        <v>6</v>
      </c>
    </row>
    <row r="726" spans="1:8">
      <c r="A726" s="458"/>
      <c r="B726" s="458"/>
      <c r="C726" s="381" t="s">
        <v>754</v>
      </c>
      <c r="D726" s="395">
        <v>21</v>
      </c>
      <c r="E726" s="460"/>
      <c r="F726" s="460"/>
      <c r="G726" s="460"/>
      <c r="H726" s="460"/>
    </row>
    <row r="727" spans="1:8">
      <c r="A727" s="458"/>
      <c r="B727" s="458"/>
      <c r="C727" s="381" t="s">
        <v>760</v>
      </c>
      <c r="D727" s="395">
        <v>5</v>
      </c>
      <c r="E727" s="460"/>
      <c r="F727" s="460"/>
      <c r="G727" s="460"/>
      <c r="H727" s="460"/>
    </row>
    <row r="728" spans="1:8">
      <c r="A728" s="458"/>
      <c r="B728" s="458"/>
      <c r="C728" s="381" t="s">
        <v>323</v>
      </c>
      <c r="D728" s="395">
        <v>1</v>
      </c>
      <c r="E728" s="460"/>
      <c r="F728" s="460"/>
      <c r="G728" s="460"/>
      <c r="H728" s="460"/>
    </row>
    <row r="729" spans="1:8">
      <c r="A729" s="458"/>
      <c r="B729" s="458"/>
      <c r="C729" s="381" t="s">
        <v>323</v>
      </c>
      <c r="D729" s="395">
        <v>81</v>
      </c>
      <c r="E729" s="460"/>
      <c r="F729" s="460"/>
      <c r="G729" s="460"/>
      <c r="H729" s="460"/>
    </row>
    <row r="730" spans="1:8">
      <c r="A730" s="457" t="s">
        <v>43</v>
      </c>
      <c r="B730" s="457" t="s">
        <v>171</v>
      </c>
      <c r="C730" s="381" t="s">
        <v>755</v>
      </c>
      <c r="D730" s="395">
        <v>33</v>
      </c>
      <c r="E730" s="459">
        <f>SUM(D730:D734)</f>
        <v>59</v>
      </c>
      <c r="F730" s="459">
        <v>3</v>
      </c>
      <c r="G730" s="459">
        <v>40</v>
      </c>
      <c r="H730" s="459">
        <v>120</v>
      </c>
    </row>
    <row r="731" spans="1:8">
      <c r="A731" s="458"/>
      <c r="B731" s="458"/>
      <c r="C731" s="381" t="s">
        <v>304</v>
      </c>
      <c r="D731" s="395">
        <v>13</v>
      </c>
      <c r="E731" s="460"/>
      <c r="F731" s="460"/>
      <c r="G731" s="460"/>
      <c r="H731" s="460"/>
    </row>
    <row r="732" spans="1:8">
      <c r="A732" s="458"/>
      <c r="B732" s="458"/>
      <c r="C732" s="381" t="s">
        <v>304</v>
      </c>
      <c r="D732" s="395">
        <v>5</v>
      </c>
      <c r="E732" s="460"/>
      <c r="F732" s="460"/>
      <c r="G732" s="460"/>
      <c r="H732" s="460"/>
    </row>
    <row r="733" spans="1:8">
      <c r="A733" s="458"/>
      <c r="B733" s="458"/>
      <c r="C733" s="381" t="s">
        <v>496</v>
      </c>
      <c r="D733" s="395">
        <v>5</v>
      </c>
      <c r="E733" s="460"/>
      <c r="F733" s="460"/>
      <c r="G733" s="460"/>
      <c r="H733" s="460"/>
    </row>
    <row r="734" spans="1:8">
      <c r="A734" s="458"/>
      <c r="B734" s="458"/>
      <c r="C734" s="381" t="s">
        <v>496</v>
      </c>
      <c r="D734" s="395">
        <v>3</v>
      </c>
      <c r="E734" s="460"/>
      <c r="F734" s="460"/>
      <c r="G734" s="460"/>
      <c r="H734" s="460"/>
    </row>
    <row r="735" spans="1:8">
      <c r="A735" s="457" t="s">
        <v>684</v>
      </c>
      <c r="B735" s="457" t="s">
        <v>758</v>
      </c>
      <c r="C735" s="381" t="s">
        <v>757</v>
      </c>
      <c r="D735" s="395">
        <v>8</v>
      </c>
      <c r="E735" s="459">
        <f>SUM(D735:D737)</f>
        <v>13</v>
      </c>
      <c r="F735" s="459">
        <v>1</v>
      </c>
      <c r="G735" s="459">
        <v>18</v>
      </c>
      <c r="H735" s="459">
        <v>18</v>
      </c>
    </row>
    <row r="736" spans="1:8">
      <c r="A736" s="458"/>
      <c r="B736" s="458"/>
      <c r="C736" s="381" t="s">
        <v>757</v>
      </c>
      <c r="D736" s="395">
        <v>2</v>
      </c>
      <c r="E736" s="460"/>
      <c r="F736" s="460"/>
      <c r="G736" s="460"/>
      <c r="H736" s="460"/>
    </row>
    <row r="737" spans="1:8">
      <c r="A737" s="458"/>
      <c r="B737" s="458"/>
      <c r="C737" s="381" t="s">
        <v>757</v>
      </c>
      <c r="D737" s="395">
        <v>3</v>
      </c>
      <c r="E737" s="460"/>
      <c r="F737" s="460"/>
      <c r="G737" s="460"/>
      <c r="H737" s="460"/>
    </row>
    <row r="738" spans="1:8">
      <c r="A738" s="457" t="s">
        <v>484</v>
      </c>
      <c r="B738" s="457" t="s">
        <v>586</v>
      </c>
      <c r="C738" s="381" t="s">
        <v>763</v>
      </c>
      <c r="D738" s="395">
        <v>19</v>
      </c>
      <c r="E738" s="459">
        <f>SUM(D738:D741)</f>
        <v>76</v>
      </c>
      <c r="F738" s="459">
        <v>3</v>
      </c>
      <c r="G738" s="459">
        <v>30</v>
      </c>
      <c r="H738" s="459">
        <v>90</v>
      </c>
    </row>
    <row r="739" spans="1:8">
      <c r="A739" s="458"/>
      <c r="B739" s="458"/>
      <c r="C739" s="381" t="s">
        <v>763</v>
      </c>
      <c r="D739" s="395">
        <v>2</v>
      </c>
      <c r="E739" s="460"/>
      <c r="F739" s="460"/>
      <c r="G739" s="460"/>
      <c r="H739" s="460"/>
    </row>
    <row r="740" spans="1:8">
      <c r="A740" s="458"/>
      <c r="B740" s="458"/>
      <c r="C740" s="381" t="s">
        <v>485</v>
      </c>
      <c r="D740" s="395">
        <v>33</v>
      </c>
      <c r="E740" s="460"/>
      <c r="F740" s="460"/>
      <c r="G740" s="460"/>
      <c r="H740" s="460"/>
    </row>
    <row r="741" spans="1:8">
      <c r="A741" s="458"/>
      <c r="B741" s="458"/>
      <c r="C741" s="381" t="s">
        <v>515</v>
      </c>
      <c r="D741" s="395">
        <v>22</v>
      </c>
      <c r="E741" s="460"/>
      <c r="F741" s="460"/>
      <c r="G741" s="460"/>
      <c r="H741" s="460"/>
    </row>
    <row r="742" spans="1:8">
      <c r="A742" s="457" t="s">
        <v>427</v>
      </c>
      <c r="B742" s="457" t="s">
        <v>588</v>
      </c>
      <c r="C742" s="381" t="s">
        <v>428</v>
      </c>
      <c r="D742" s="395">
        <v>1</v>
      </c>
      <c r="E742" s="459">
        <f>SUM(D742:D762)</f>
        <v>162</v>
      </c>
      <c r="F742" s="459">
        <v>5</v>
      </c>
      <c r="G742" s="459">
        <v>32</v>
      </c>
      <c r="H742" s="459">
        <f>F742*G742</f>
        <v>160</v>
      </c>
    </row>
    <row r="743" spans="1:8">
      <c r="A743" s="458"/>
      <c r="B743" s="458"/>
      <c r="C743" s="381" t="s">
        <v>428</v>
      </c>
      <c r="D743" s="395">
        <v>25</v>
      </c>
      <c r="E743" s="460"/>
      <c r="F743" s="460"/>
      <c r="G743" s="460"/>
      <c r="H743" s="460"/>
    </row>
    <row r="744" spans="1:8">
      <c r="A744" s="458"/>
      <c r="B744" s="458"/>
      <c r="C744" s="381" t="s">
        <v>428</v>
      </c>
      <c r="D744" s="395">
        <v>1</v>
      </c>
      <c r="E744" s="460"/>
      <c r="F744" s="460"/>
      <c r="G744" s="460"/>
      <c r="H744" s="460"/>
    </row>
    <row r="745" spans="1:8">
      <c r="A745" s="458"/>
      <c r="B745" s="458"/>
      <c r="C745" s="381" t="s">
        <v>428</v>
      </c>
      <c r="D745" s="395">
        <v>1</v>
      </c>
      <c r="E745" s="460"/>
      <c r="F745" s="460"/>
      <c r="G745" s="460"/>
      <c r="H745" s="460"/>
    </row>
    <row r="746" spans="1:8">
      <c r="A746" s="458"/>
      <c r="B746" s="458"/>
      <c r="C746" s="381" t="s">
        <v>452</v>
      </c>
      <c r="D746" s="395">
        <v>17</v>
      </c>
      <c r="E746" s="460"/>
      <c r="F746" s="460"/>
      <c r="G746" s="460"/>
      <c r="H746" s="460"/>
    </row>
    <row r="747" spans="1:8">
      <c r="A747" s="458"/>
      <c r="B747" s="458"/>
      <c r="C747" s="381" t="s">
        <v>452</v>
      </c>
      <c r="D747" s="395">
        <v>8</v>
      </c>
      <c r="E747" s="460"/>
      <c r="F747" s="460"/>
      <c r="G747" s="460"/>
      <c r="H747" s="460"/>
    </row>
    <row r="748" spans="1:8">
      <c r="A748" s="458"/>
      <c r="B748" s="458"/>
      <c r="C748" s="381" t="s">
        <v>764</v>
      </c>
      <c r="D748" s="395">
        <v>9</v>
      </c>
      <c r="E748" s="460"/>
      <c r="F748" s="460"/>
      <c r="G748" s="460"/>
      <c r="H748" s="460"/>
    </row>
    <row r="749" spans="1:8">
      <c r="A749" s="458"/>
      <c r="B749" s="458"/>
      <c r="C749" s="381" t="s">
        <v>764</v>
      </c>
      <c r="D749" s="395">
        <v>18</v>
      </c>
      <c r="E749" s="460"/>
      <c r="F749" s="460"/>
      <c r="G749" s="460"/>
      <c r="H749" s="460"/>
    </row>
    <row r="750" spans="1:8">
      <c r="A750" s="458"/>
      <c r="B750" s="458"/>
      <c r="C750" s="381" t="s">
        <v>764</v>
      </c>
      <c r="D750" s="395">
        <v>1</v>
      </c>
      <c r="E750" s="460"/>
      <c r="F750" s="460"/>
      <c r="G750" s="460"/>
      <c r="H750" s="460"/>
    </row>
    <row r="751" spans="1:8">
      <c r="A751" s="458"/>
      <c r="B751" s="458"/>
      <c r="C751" s="381" t="s">
        <v>764</v>
      </c>
      <c r="D751" s="395">
        <v>13</v>
      </c>
      <c r="E751" s="460"/>
      <c r="F751" s="460"/>
      <c r="G751" s="460"/>
      <c r="H751" s="460"/>
    </row>
    <row r="752" spans="1:8">
      <c r="A752" s="458"/>
      <c r="B752" s="458"/>
      <c r="C752" s="381" t="s">
        <v>816</v>
      </c>
      <c r="D752" s="395">
        <v>5</v>
      </c>
      <c r="E752" s="460"/>
      <c r="F752" s="460"/>
      <c r="G752" s="460"/>
      <c r="H752" s="460"/>
    </row>
    <row r="753" spans="1:8">
      <c r="A753" s="458"/>
      <c r="B753" s="458"/>
      <c r="C753" s="381" t="s">
        <v>816</v>
      </c>
      <c r="D753" s="395">
        <v>24</v>
      </c>
      <c r="E753" s="460"/>
      <c r="F753" s="460"/>
      <c r="G753" s="460"/>
      <c r="H753" s="460"/>
    </row>
    <row r="754" spans="1:8">
      <c r="A754" s="458"/>
      <c r="B754" s="458"/>
      <c r="C754" s="381" t="s">
        <v>816</v>
      </c>
      <c r="D754" s="395">
        <v>2</v>
      </c>
      <c r="E754" s="460"/>
      <c r="F754" s="460"/>
      <c r="G754" s="460"/>
      <c r="H754" s="460"/>
    </row>
    <row r="755" spans="1:8">
      <c r="A755" s="458"/>
      <c r="B755" s="458"/>
      <c r="C755" s="381" t="s">
        <v>816</v>
      </c>
      <c r="D755" s="395">
        <v>4</v>
      </c>
      <c r="E755" s="460"/>
      <c r="F755" s="460"/>
      <c r="G755" s="460"/>
      <c r="H755" s="460"/>
    </row>
    <row r="756" spans="1:8">
      <c r="A756" s="458"/>
      <c r="B756" s="458"/>
      <c r="C756" s="381" t="s">
        <v>816</v>
      </c>
      <c r="D756" s="395">
        <v>4</v>
      </c>
      <c r="E756" s="460"/>
      <c r="F756" s="460"/>
      <c r="G756" s="460"/>
      <c r="H756" s="460"/>
    </row>
    <row r="757" spans="1:8">
      <c r="A757" s="458"/>
      <c r="B757" s="458"/>
      <c r="C757" s="381" t="s">
        <v>817</v>
      </c>
      <c r="D757" s="395">
        <v>4</v>
      </c>
      <c r="E757" s="460"/>
      <c r="F757" s="460"/>
      <c r="G757" s="460"/>
      <c r="H757" s="460"/>
    </row>
    <row r="758" spans="1:8">
      <c r="A758" s="458"/>
      <c r="B758" s="458"/>
      <c r="C758" s="381" t="s">
        <v>817</v>
      </c>
      <c r="D758" s="395">
        <v>1</v>
      </c>
      <c r="E758" s="460"/>
      <c r="F758" s="460"/>
      <c r="G758" s="460"/>
      <c r="H758" s="460"/>
    </row>
    <row r="759" spans="1:8">
      <c r="A759" s="458"/>
      <c r="B759" s="458"/>
      <c r="C759" s="381" t="s">
        <v>817</v>
      </c>
      <c r="D759" s="395">
        <v>9</v>
      </c>
      <c r="E759" s="460"/>
      <c r="F759" s="460"/>
      <c r="G759" s="460"/>
      <c r="H759" s="460"/>
    </row>
    <row r="760" spans="1:8">
      <c r="A760" s="458"/>
      <c r="B760" s="458"/>
      <c r="C760" s="381" t="s">
        <v>817</v>
      </c>
      <c r="D760" s="395">
        <v>8</v>
      </c>
      <c r="E760" s="460"/>
      <c r="F760" s="460"/>
      <c r="G760" s="460"/>
      <c r="H760" s="460"/>
    </row>
    <row r="761" spans="1:8">
      <c r="A761" s="458"/>
      <c r="B761" s="458"/>
      <c r="C761" s="381" t="s">
        <v>817</v>
      </c>
      <c r="D761" s="395">
        <v>6</v>
      </c>
      <c r="E761" s="460"/>
      <c r="F761" s="460"/>
      <c r="G761" s="460"/>
      <c r="H761" s="460"/>
    </row>
    <row r="762" spans="1:8">
      <c r="A762" s="458"/>
      <c r="B762" s="458"/>
      <c r="C762" s="381" t="s">
        <v>817</v>
      </c>
      <c r="D762" s="395">
        <v>1</v>
      </c>
      <c r="E762" s="460"/>
      <c r="F762" s="460"/>
      <c r="G762" s="460"/>
      <c r="H762" s="460"/>
    </row>
    <row r="763" spans="1:8">
      <c r="A763" s="457" t="s">
        <v>418</v>
      </c>
      <c r="B763" s="457" t="s">
        <v>602</v>
      </c>
      <c r="C763" s="381" t="s">
        <v>765</v>
      </c>
      <c r="D763" s="395">
        <v>3</v>
      </c>
      <c r="E763" s="459">
        <f>SUM(D763:D781)</f>
        <v>120</v>
      </c>
      <c r="F763" s="459">
        <v>3</v>
      </c>
      <c r="G763" s="459">
        <v>6</v>
      </c>
      <c r="H763" s="459">
        <v>18</v>
      </c>
    </row>
    <row r="764" spans="1:8">
      <c r="A764" s="458"/>
      <c r="B764" s="458"/>
      <c r="C764" s="381" t="s">
        <v>765</v>
      </c>
      <c r="D764" s="395">
        <v>5</v>
      </c>
      <c r="E764" s="460"/>
      <c r="F764" s="460"/>
      <c r="G764" s="460"/>
      <c r="H764" s="460"/>
    </row>
    <row r="765" spans="1:8">
      <c r="A765" s="458"/>
      <c r="B765" s="458"/>
      <c r="C765" s="381" t="s">
        <v>765</v>
      </c>
      <c r="D765" s="395">
        <v>12</v>
      </c>
      <c r="E765" s="460"/>
      <c r="F765" s="460"/>
      <c r="G765" s="460"/>
      <c r="H765" s="460"/>
    </row>
    <row r="766" spans="1:8">
      <c r="A766" s="458"/>
      <c r="B766" s="458"/>
      <c r="C766" s="381" t="s">
        <v>765</v>
      </c>
      <c r="D766" s="395">
        <v>2</v>
      </c>
      <c r="E766" s="460"/>
      <c r="F766" s="460"/>
      <c r="G766" s="460"/>
      <c r="H766" s="460"/>
    </row>
    <row r="767" spans="1:8">
      <c r="A767" s="458"/>
      <c r="B767" s="458"/>
      <c r="C767" s="381" t="s">
        <v>765</v>
      </c>
      <c r="D767" s="395">
        <v>12</v>
      </c>
      <c r="E767" s="460"/>
      <c r="F767" s="460"/>
      <c r="G767" s="460"/>
      <c r="H767" s="460"/>
    </row>
    <row r="768" spans="1:8">
      <c r="A768" s="458"/>
      <c r="B768" s="458"/>
      <c r="C768" s="381" t="s">
        <v>765</v>
      </c>
      <c r="D768" s="395">
        <v>1</v>
      </c>
      <c r="E768" s="460"/>
      <c r="F768" s="460"/>
      <c r="G768" s="460"/>
      <c r="H768" s="460"/>
    </row>
    <row r="769" spans="1:8">
      <c r="A769" s="458"/>
      <c r="B769" s="458"/>
      <c r="C769" s="381" t="s">
        <v>765</v>
      </c>
      <c r="D769" s="395">
        <v>4</v>
      </c>
      <c r="E769" s="460"/>
      <c r="F769" s="460"/>
      <c r="G769" s="460"/>
      <c r="H769" s="460"/>
    </row>
    <row r="770" spans="1:8">
      <c r="A770" s="458"/>
      <c r="B770" s="458"/>
      <c r="C770" s="381" t="s">
        <v>813</v>
      </c>
      <c r="D770" s="395">
        <v>18</v>
      </c>
      <c r="E770" s="460"/>
      <c r="F770" s="460"/>
      <c r="G770" s="460"/>
      <c r="H770" s="460"/>
    </row>
    <row r="771" spans="1:8">
      <c r="A771" s="458"/>
      <c r="B771" s="458"/>
      <c r="C771" s="381" t="s">
        <v>813</v>
      </c>
      <c r="D771" s="395">
        <v>1</v>
      </c>
      <c r="E771" s="460"/>
      <c r="F771" s="460"/>
      <c r="G771" s="460"/>
      <c r="H771" s="460"/>
    </row>
    <row r="772" spans="1:8">
      <c r="A772" s="458"/>
      <c r="B772" s="458"/>
      <c r="C772" s="381" t="s">
        <v>813</v>
      </c>
      <c r="D772" s="395">
        <v>8</v>
      </c>
      <c r="E772" s="460"/>
      <c r="F772" s="460"/>
      <c r="G772" s="460"/>
      <c r="H772" s="460"/>
    </row>
    <row r="773" spans="1:8">
      <c r="A773" s="458"/>
      <c r="B773" s="458"/>
      <c r="C773" s="381" t="s">
        <v>813</v>
      </c>
      <c r="D773" s="395">
        <v>5</v>
      </c>
      <c r="E773" s="460"/>
      <c r="F773" s="460"/>
      <c r="G773" s="460"/>
      <c r="H773" s="460"/>
    </row>
    <row r="774" spans="1:8">
      <c r="A774" s="458"/>
      <c r="B774" s="458"/>
      <c r="C774" s="381" t="s">
        <v>813</v>
      </c>
      <c r="D774" s="395">
        <v>2</v>
      </c>
      <c r="E774" s="460"/>
      <c r="F774" s="460"/>
      <c r="G774" s="460"/>
      <c r="H774" s="460"/>
    </row>
    <row r="775" spans="1:8">
      <c r="A775" s="458"/>
      <c r="B775" s="458"/>
      <c r="C775" s="381" t="s">
        <v>813</v>
      </c>
      <c r="D775" s="395">
        <v>8</v>
      </c>
      <c r="E775" s="460"/>
      <c r="F775" s="460"/>
      <c r="G775" s="460"/>
      <c r="H775" s="460"/>
    </row>
    <row r="776" spans="1:8">
      <c r="A776" s="458"/>
      <c r="B776" s="458"/>
      <c r="C776" s="381" t="s">
        <v>419</v>
      </c>
      <c r="D776" s="395">
        <v>1</v>
      </c>
      <c r="E776" s="460"/>
      <c r="F776" s="460"/>
      <c r="G776" s="460"/>
      <c r="H776" s="460"/>
    </row>
    <row r="777" spans="1:8">
      <c r="A777" s="458"/>
      <c r="B777" s="458"/>
      <c r="C777" s="381" t="s">
        <v>419</v>
      </c>
      <c r="D777" s="395">
        <v>10</v>
      </c>
      <c r="E777" s="460"/>
      <c r="F777" s="460"/>
      <c r="G777" s="460"/>
      <c r="H777" s="460"/>
    </row>
    <row r="778" spans="1:8">
      <c r="A778" s="458"/>
      <c r="B778" s="458"/>
      <c r="C778" s="381" t="s">
        <v>419</v>
      </c>
      <c r="D778" s="395">
        <v>3</v>
      </c>
      <c r="E778" s="460"/>
      <c r="F778" s="460"/>
      <c r="G778" s="460"/>
      <c r="H778" s="460"/>
    </row>
    <row r="779" spans="1:8">
      <c r="A779" s="458"/>
      <c r="B779" s="458"/>
      <c r="C779" s="381" t="s">
        <v>419</v>
      </c>
      <c r="D779" s="395">
        <v>3</v>
      </c>
      <c r="E779" s="460"/>
      <c r="F779" s="460"/>
      <c r="G779" s="460"/>
      <c r="H779" s="460"/>
    </row>
    <row r="780" spans="1:8">
      <c r="A780" s="458"/>
      <c r="B780" s="458"/>
      <c r="C780" s="381" t="s">
        <v>419</v>
      </c>
      <c r="D780" s="395">
        <v>19</v>
      </c>
      <c r="E780" s="460"/>
      <c r="F780" s="460"/>
      <c r="G780" s="460"/>
      <c r="H780" s="460"/>
    </row>
    <row r="781" spans="1:8">
      <c r="A781" s="458"/>
      <c r="B781" s="458"/>
      <c r="C781" s="381" t="s">
        <v>419</v>
      </c>
      <c r="D781" s="395">
        <v>3</v>
      </c>
      <c r="E781" s="460"/>
      <c r="F781" s="460"/>
      <c r="G781" s="460"/>
      <c r="H781" s="460"/>
    </row>
    <row r="782" spans="1:8">
      <c r="A782" s="457" t="s">
        <v>191</v>
      </c>
      <c r="B782" s="457" t="s">
        <v>593</v>
      </c>
      <c r="C782" s="381" t="s">
        <v>771</v>
      </c>
      <c r="D782" s="395">
        <v>20</v>
      </c>
      <c r="E782" s="459">
        <f>SUM(D782:D795)</f>
        <v>160</v>
      </c>
      <c r="F782" s="459">
        <v>4</v>
      </c>
      <c r="G782" s="459">
        <v>80</v>
      </c>
      <c r="H782" s="459">
        <v>320</v>
      </c>
    </row>
    <row r="783" spans="1:8">
      <c r="A783" s="458"/>
      <c r="B783" s="458"/>
      <c r="C783" s="381" t="s">
        <v>771</v>
      </c>
      <c r="D783" s="395">
        <v>3</v>
      </c>
      <c r="E783" s="460"/>
      <c r="F783" s="460"/>
      <c r="G783" s="460"/>
      <c r="H783" s="460"/>
    </row>
    <row r="784" spans="1:8">
      <c r="A784" s="458"/>
      <c r="B784" s="458"/>
      <c r="C784" s="381" t="s">
        <v>779</v>
      </c>
      <c r="D784" s="395">
        <v>32</v>
      </c>
      <c r="E784" s="460"/>
      <c r="F784" s="460"/>
      <c r="G784" s="460"/>
      <c r="H784" s="460"/>
    </row>
    <row r="785" spans="1:8">
      <c r="A785" s="458"/>
      <c r="B785" s="458"/>
      <c r="C785" s="381" t="s">
        <v>779</v>
      </c>
      <c r="D785" s="395">
        <v>2</v>
      </c>
      <c r="E785" s="460"/>
      <c r="F785" s="460"/>
      <c r="G785" s="460"/>
      <c r="H785" s="460"/>
    </row>
    <row r="786" spans="1:8">
      <c r="A786" s="458"/>
      <c r="B786" s="458"/>
      <c r="C786" s="381" t="s">
        <v>779</v>
      </c>
      <c r="D786" s="395">
        <v>4</v>
      </c>
      <c r="E786" s="460"/>
      <c r="F786" s="460"/>
      <c r="G786" s="460"/>
      <c r="H786" s="460"/>
    </row>
    <row r="787" spans="1:8">
      <c r="A787" s="458"/>
      <c r="B787" s="458"/>
      <c r="C787" s="381" t="s">
        <v>771</v>
      </c>
      <c r="D787" s="395">
        <v>1</v>
      </c>
      <c r="E787" s="460"/>
      <c r="F787" s="460"/>
      <c r="G787" s="460"/>
      <c r="H787" s="460"/>
    </row>
    <row r="788" spans="1:8">
      <c r="A788" s="458"/>
      <c r="B788" s="458"/>
      <c r="C788" s="381" t="s">
        <v>771</v>
      </c>
      <c r="D788" s="395">
        <v>1</v>
      </c>
      <c r="E788" s="460"/>
      <c r="F788" s="460"/>
      <c r="G788" s="460"/>
      <c r="H788" s="460"/>
    </row>
    <row r="789" spans="1:8">
      <c r="A789" s="458"/>
      <c r="B789" s="458"/>
      <c r="C789" s="381" t="s">
        <v>779</v>
      </c>
      <c r="D789" s="395">
        <v>7</v>
      </c>
      <c r="E789" s="460"/>
      <c r="F789" s="460"/>
      <c r="G789" s="460"/>
      <c r="H789" s="460"/>
    </row>
    <row r="790" spans="1:8">
      <c r="A790" s="458"/>
      <c r="B790" s="458"/>
      <c r="C790" s="381" t="s">
        <v>799</v>
      </c>
      <c r="D790" s="395">
        <v>39</v>
      </c>
      <c r="E790" s="460"/>
      <c r="F790" s="460"/>
      <c r="G790" s="460"/>
      <c r="H790" s="460"/>
    </row>
    <row r="791" spans="1:8">
      <c r="A791" s="458"/>
      <c r="B791" s="458"/>
      <c r="C791" s="381" t="s">
        <v>799</v>
      </c>
      <c r="D791" s="395">
        <v>2</v>
      </c>
      <c r="E791" s="460"/>
      <c r="F791" s="460"/>
      <c r="G791" s="460"/>
      <c r="H791" s="460"/>
    </row>
    <row r="792" spans="1:8">
      <c r="A792" s="458"/>
      <c r="B792" s="458"/>
      <c r="C792" s="381" t="s">
        <v>779</v>
      </c>
      <c r="D792" s="395">
        <v>4</v>
      </c>
      <c r="E792" s="460"/>
      <c r="F792" s="460"/>
      <c r="G792" s="460"/>
      <c r="H792" s="460"/>
    </row>
    <row r="793" spans="1:8">
      <c r="A793" s="458"/>
      <c r="B793" s="458"/>
      <c r="C793" s="381" t="s">
        <v>799</v>
      </c>
      <c r="D793" s="395">
        <v>6</v>
      </c>
      <c r="E793" s="460"/>
      <c r="F793" s="460"/>
      <c r="G793" s="460"/>
      <c r="H793" s="460"/>
    </row>
    <row r="794" spans="1:8">
      <c r="A794" s="458"/>
      <c r="B794" s="458"/>
      <c r="C794" s="381" t="s">
        <v>438</v>
      </c>
      <c r="D794" s="395">
        <v>36</v>
      </c>
      <c r="E794" s="460"/>
      <c r="F794" s="460"/>
      <c r="G794" s="460"/>
      <c r="H794" s="460"/>
    </row>
    <row r="795" spans="1:8">
      <c r="A795" s="458"/>
      <c r="B795" s="458"/>
      <c r="C795" s="381" t="s">
        <v>438</v>
      </c>
      <c r="D795" s="395">
        <v>3</v>
      </c>
      <c r="E795" s="460"/>
      <c r="F795" s="460"/>
      <c r="G795" s="460"/>
      <c r="H795" s="460"/>
    </row>
    <row r="796" spans="1:8">
      <c r="A796" s="457" t="s">
        <v>34</v>
      </c>
      <c r="B796" s="457" t="s">
        <v>166</v>
      </c>
      <c r="C796" s="381" t="s">
        <v>775</v>
      </c>
      <c r="D796" s="395">
        <v>14</v>
      </c>
      <c r="E796" s="459">
        <f>SUM(D796:D810)</f>
        <v>93</v>
      </c>
      <c r="F796" s="459">
        <v>4</v>
      </c>
      <c r="G796" s="459">
        <v>30</v>
      </c>
      <c r="H796" s="459">
        <v>120</v>
      </c>
    </row>
    <row r="797" spans="1:8">
      <c r="A797" s="458"/>
      <c r="B797" s="458"/>
      <c r="C797" s="381" t="s">
        <v>775</v>
      </c>
      <c r="D797" s="395">
        <v>1</v>
      </c>
      <c r="E797" s="460"/>
      <c r="F797" s="460"/>
      <c r="G797" s="460"/>
      <c r="H797" s="460"/>
    </row>
    <row r="798" spans="1:8">
      <c r="A798" s="458"/>
      <c r="B798" s="458"/>
      <c r="C798" s="381" t="s">
        <v>775</v>
      </c>
      <c r="D798" s="395">
        <v>5</v>
      </c>
      <c r="E798" s="460"/>
      <c r="F798" s="460"/>
      <c r="G798" s="460"/>
      <c r="H798" s="460"/>
    </row>
    <row r="799" spans="1:8">
      <c r="A799" s="458"/>
      <c r="B799" s="458"/>
      <c r="C799" s="381" t="s">
        <v>775</v>
      </c>
      <c r="D799" s="395">
        <v>1</v>
      </c>
      <c r="E799" s="460"/>
      <c r="F799" s="460"/>
      <c r="G799" s="460"/>
      <c r="H799" s="460"/>
    </row>
    <row r="800" spans="1:8">
      <c r="A800" s="458"/>
      <c r="B800" s="458"/>
      <c r="C800" s="381" t="s">
        <v>775</v>
      </c>
      <c r="D800" s="395">
        <v>1</v>
      </c>
      <c r="E800" s="460"/>
      <c r="F800" s="460"/>
      <c r="G800" s="460"/>
      <c r="H800" s="460"/>
    </row>
    <row r="801" spans="1:8">
      <c r="A801" s="458"/>
      <c r="B801" s="458"/>
      <c r="C801" s="381" t="s">
        <v>775</v>
      </c>
      <c r="D801" s="395">
        <v>3</v>
      </c>
      <c r="E801" s="460"/>
      <c r="F801" s="460"/>
      <c r="G801" s="460"/>
      <c r="H801" s="460"/>
    </row>
    <row r="802" spans="1:8">
      <c r="A802" s="458"/>
      <c r="B802" s="458"/>
      <c r="C802" s="381" t="s">
        <v>315</v>
      </c>
      <c r="D802" s="395">
        <v>4</v>
      </c>
      <c r="E802" s="460"/>
      <c r="F802" s="460"/>
      <c r="G802" s="460"/>
      <c r="H802" s="460"/>
    </row>
    <row r="803" spans="1:8">
      <c r="A803" s="458"/>
      <c r="B803" s="458"/>
      <c r="C803" s="381" t="s">
        <v>315</v>
      </c>
      <c r="D803" s="395">
        <v>16</v>
      </c>
      <c r="E803" s="460"/>
      <c r="F803" s="460"/>
      <c r="G803" s="460"/>
      <c r="H803" s="460"/>
    </row>
    <row r="804" spans="1:8">
      <c r="A804" s="458"/>
      <c r="B804" s="458"/>
      <c r="C804" s="381" t="s">
        <v>422</v>
      </c>
      <c r="D804" s="395">
        <v>1</v>
      </c>
      <c r="E804" s="460"/>
      <c r="F804" s="460"/>
      <c r="G804" s="460"/>
      <c r="H804" s="460"/>
    </row>
    <row r="805" spans="1:8">
      <c r="A805" s="458"/>
      <c r="B805" s="458"/>
      <c r="C805" s="381" t="s">
        <v>447</v>
      </c>
      <c r="D805" s="395">
        <v>10</v>
      </c>
      <c r="E805" s="460"/>
      <c r="F805" s="460"/>
      <c r="G805" s="460"/>
      <c r="H805" s="460"/>
    </row>
    <row r="806" spans="1:8">
      <c r="A806" s="458"/>
      <c r="B806" s="458"/>
      <c r="C806" s="381" t="s">
        <v>447</v>
      </c>
      <c r="D806" s="395">
        <v>12</v>
      </c>
      <c r="E806" s="460"/>
      <c r="F806" s="460"/>
      <c r="G806" s="460"/>
      <c r="H806" s="460"/>
    </row>
    <row r="807" spans="1:8">
      <c r="A807" s="458"/>
      <c r="B807" s="458"/>
      <c r="C807" s="381" t="s">
        <v>422</v>
      </c>
      <c r="D807" s="395">
        <v>2</v>
      </c>
      <c r="E807" s="460"/>
      <c r="F807" s="460"/>
      <c r="G807" s="460"/>
      <c r="H807" s="460"/>
    </row>
    <row r="808" spans="1:8">
      <c r="A808" s="458"/>
      <c r="B808" s="458"/>
      <c r="C808" s="381" t="s">
        <v>447</v>
      </c>
      <c r="D808" s="395">
        <v>1</v>
      </c>
      <c r="E808" s="460"/>
      <c r="F808" s="460"/>
      <c r="G808" s="460"/>
      <c r="H808" s="460"/>
    </row>
    <row r="809" spans="1:8">
      <c r="A809" s="458"/>
      <c r="B809" s="458"/>
      <c r="C809" s="381" t="s">
        <v>422</v>
      </c>
      <c r="D809" s="395">
        <v>17</v>
      </c>
      <c r="E809" s="460"/>
      <c r="F809" s="460"/>
      <c r="G809" s="460"/>
      <c r="H809" s="460"/>
    </row>
    <row r="810" spans="1:8">
      <c r="A810" s="458"/>
      <c r="B810" s="458"/>
      <c r="C810" s="381" t="s">
        <v>422</v>
      </c>
      <c r="D810" s="395">
        <v>5</v>
      </c>
      <c r="E810" s="460"/>
      <c r="F810" s="460"/>
      <c r="G810" s="460"/>
      <c r="H810" s="460"/>
    </row>
    <row r="811" spans="1:8">
      <c r="A811" s="457" t="s">
        <v>733</v>
      </c>
      <c r="B811" s="457" t="s">
        <v>735</v>
      </c>
      <c r="C811" s="381" t="s">
        <v>734</v>
      </c>
      <c r="D811" s="395">
        <v>1</v>
      </c>
      <c r="E811" s="459">
        <f>SUM(D811:D812)</f>
        <v>17</v>
      </c>
      <c r="F811" s="459">
        <v>1</v>
      </c>
      <c r="G811" s="459">
        <v>2</v>
      </c>
      <c r="H811" s="459">
        <v>2</v>
      </c>
    </row>
    <row r="812" spans="1:8">
      <c r="A812" s="458"/>
      <c r="B812" s="458"/>
      <c r="C812" s="381" t="s">
        <v>734</v>
      </c>
      <c r="D812" s="395">
        <v>16</v>
      </c>
      <c r="E812" s="460"/>
      <c r="F812" s="460"/>
      <c r="G812" s="460"/>
      <c r="H812" s="460"/>
    </row>
    <row r="813" spans="1:8">
      <c r="A813" s="457" t="s">
        <v>790</v>
      </c>
      <c r="B813" s="457" t="s">
        <v>792</v>
      </c>
      <c r="C813" s="381" t="s">
        <v>791</v>
      </c>
      <c r="D813" s="395">
        <v>18</v>
      </c>
      <c r="E813" s="459">
        <f>SUM(D813:D814)</f>
        <v>22</v>
      </c>
      <c r="F813" s="459">
        <v>1</v>
      </c>
      <c r="G813" s="459">
        <v>26</v>
      </c>
      <c r="H813" s="459">
        <v>26</v>
      </c>
    </row>
    <row r="814" spans="1:8">
      <c r="A814" s="458"/>
      <c r="B814" s="458"/>
      <c r="C814" s="381" t="s">
        <v>791</v>
      </c>
      <c r="D814" s="395">
        <v>4</v>
      </c>
      <c r="E814" s="460"/>
      <c r="F814" s="460"/>
      <c r="G814" s="460"/>
      <c r="H814" s="460"/>
    </row>
    <row r="815" spans="1:8">
      <c r="A815" s="457" t="s">
        <v>793</v>
      </c>
      <c r="B815" s="457" t="s">
        <v>795</v>
      </c>
      <c r="C815" s="381" t="s">
        <v>794</v>
      </c>
      <c r="D815" s="395">
        <v>17</v>
      </c>
      <c r="E815" s="459">
        <f>SUM(D815:D816)</f>
        <v>20</v>
      </c>
      <c r="F815" s="459">
        <v>1</v>
      </c>
      <c r="G815" s="459">
        <v>12</v>
      </c>
      <c r="H815" s="459">
        <v>12</v>
      </c>
    </row>
    <row r="816" spans="1:8">
      <c r="A816" s="458"/>
      <c r="B816" s="458"/>
      <c r="C816" s="381" t="s">
        <v>794</v>
      </c>
      <c r="D816" s="395">
        <v>3</v>
      </c>
      <c r="E816" s="460"/>
      <c r="F816" s="460"/>
      <c r="G816" s="460"/>
      <c r="H816" s="460"/>
    </row>
    <row r="817" spans="1:8">
      <c r="A817" s="457" t="s">
        <v>448</v>
      </c>
      <c r="B817" s="457" t="s">
        <v>580</v>
      </c>
      <c r="C817" s="381" t="s">
        <v>798</v>
      </c>
      <c r="D817" s="395">
        <v>30</v>
      </c>
      <c r="E817" s="459">
        <f>SUM(D817:D826)</f>
        <v>137</v>
      </c>
      <c r="F817" s="459">
        <v>4</v>
      </c>
      <c r="G817" s="459">
        <v>30</v>
      </c>
      <c r="H817" s="459">
        <v>120</v>
      </c>
    </row>
    <row r="818" spans="1:8">
      <c r="A818" s="458"/>
      <c r="B818" s="458"/>
      <c r="C818" s="381" t="s">
        <v>798</v>
      </c>
      <c r="D818" s="395">
        <v>1</v>
      </c>
      <c r="E818" s="460"/>
      <c r="F818" s="460"/>
      <c r="G818" s="460"/>
      <c r="H818" s="460"/>
    </row>
    <row r="819" spans="1:8">
      <c r="A819" s="458"/>
      <c r="B819" s="458"/>
      <c r="C819" s="381" t="s">
        <v>798</v>
      </c>
      <c r="D819" s="395">
        <v>1</v>
      </c>
      <c r="E819" s="460"/>
      <c r="F819" s="460"/>
      <c r="G819" s="460"/>
      <c r="H819" s="460"/>
    </row>
    <row r="820" spans="1:8">
      <c r="A820" s="458"/>
      <c r="B820" s="458"/>
      <c r="C820" s="381" t="s">
        <v>798</v>
      </c>
      <c r="D820" s="395">
        <v>4</v>
      </c>
      <c r="E820" s="460"/>
      <c r="F820" s="460"/>
      <c r="G820" s="460"/>
      <c r="H820" s="460"/>
    </row>
    <row r="821" spans="1:8">
      <c r="A821" s="458"/>
      <c r="B821" s="458"/>
      <c r="C821" s="381" t="s">
        <v>449</v>
      </c>
      <c r="D821" s="395">
        <v>4</v>
      </c>
      <c r="E821" s="460"/>
      <c r="F821" s="460"/>
      <c r="G821" s="460"/>
      <c r="H821" s="460"/>
    </row>
    <row r="822" spans="1:8">
      <c r="A822" s="458"/>
      <c r="B822" s="458"/>
      <c r="C822" s="381" t="s">
        <v>449</v>
      </c>
      <c r="D822" s="395">
        <v>37</v>
      </c>
      <c r="E822" s="460"/>
      <c r="F822" s="460"/>
      <c r="G822" s="460"/>
      <c r="H822" s="460"/>
    </row>
    <row r="823" spans="1:8">
      <c r="A823" s="458"/>
      <c r="B823" s="458"/>
      <c r="C823" s="381" t="s">
        <v>494</v>
      </c>
      <c r="D823" s="395">
        <v>24</v>
      </c>
      <c r="E823" s="460"/>
      <c r="F823" s="460"/>
      <c r="G823" s="460"/>
      <c r="H823" s="460"/>
    </row>
    <row r="824" spans="1:8">
      <c r="A824" s="458"/>
      <c r="B824" s="458"/>
      <c r="C824" s="381" t="s">
        <v>494</v>
      </c>
      <c r="D824" s="395">
        <v>9</v>
      </c>
      <c r="E824" s="460"/>
      <c r="F824" s="460"/>
      <c r="G824" s="460"/>
      <c r="H824" s="460"/>
    </row>
    <row r="825" spans="1:8">
      <c r="A825" s="458"/>
      <c r="B825" s="458"/>
      <c r="C825" s="381" t="s">
        <v>506</v>
      </c>
      <c r="D825" s="395">
        <v>26</v>
      </c>
      <c r="E825" s="460"/>
      <c r="F825" s="460"/>
      <c r="G825" s="460"/>
      <c r="H825" s="460"/>
    </row>
    <row r="826" spans="1:8">
      <c r="A826" s="458"/>
      <c r="B826" s="458"/>
      <c r="C826" s="381" t="s">
        <v>506</v>
      </c>
      <c r="D826" s="395">
        <v>1</v>
      </c>
      <c r="E826" s="460"/>
      <c r="F826" s="460"/>
      <c r="G826" s="460"/>
      <c r="H826" s="460"/>
    </row>
    <row r="827" spans="1:8">
      <c r="A827" s="457" t="s">
        <v>88</v>
      </c>
      <c r="B827" s="457" t="s">
        <v>184</v>
      </c>
      <c r="C827" s="381" t="s">
        <v>807</v>
      </c>
      <c r="D827" s="395">
        <v>20</v>
      </c>
      <c r="E827" s="459">
        <f>SUM(D827:D830)</f>
        <v>59</v>
      </c>
      <c r="F827" s="459">
        <v>3</v>
      </c>
      <c r="G827" s="459">
        <v>30</v>
      </c>
      <c r="H827" s="459">
        <v>90</v>
      </c>
    </row>
    <row r="828" spans="1:8">
      <c r="A828" s="458"/>
      <c r="B828" s="458"/>
      <c r="C828" s="381" t="s">
        <v>807</v>
      </c>
      <c r="D828" s="395">
        <v>2</v>
      </c>
      <c r="E828" s="460"/>
      <c r="F828" s="460"/>
      <c r="G828" s="460"/>
      <c r="H828" s="460"/>
    </row>
    <row r="829" spans="1:8">
      <c r="A829" s="458"/>
      <c r="B829" s="458"/>
      <c r="C829" s="381" t="s">
        <v>311</v>
      </c>
      <c r="D829" s="395">
        <v>25</v>
      </c>
      <c r="E829" s="460"/>
      <c r="F829" s="460"/>
      <c r="G829" s="460"/>
      <c r="H829" s="460"/>
    </row>
    <row r="830" spans="1:8">
      <c r="A830" s="458"/>
      <c r="B830" s="458"/>
      <c r="C830" s="381" t="s">
        <v>455</v>
      </c>
      <c r="D830" s="395">
        <v>12</v>
      </c>
      <c r="E830" s="460"/>
      <c r="F830" s="460"/>
      <c r="G830" s="460"/>
      <c r="H830" s="460"/>
    </row>
    <row r="831" spans="1:8">
      <c r="A831" s="457" t="s">
        <v>787</v>
      </c>
      <c r="B831" s="457" t="s">
        <v>789</v>
      </c>
      <c r="C831" s="381" t="s">
        <v>788</v>
      </c>
      <c r="D831" s="395">
        <v>3</v>
      </c>
      <c r="E831" s="459">
        <f>SUM(D831:D838)</f>
        <v>114</v>
      </c>
      <c r="F831" s="459">
        <v>1</v>
      </c>
      <c r="G831" s="459">
        <v>2</v>
      </c>
      <c r="H831" s="459">
        <v>2</v>
      </c>
    </row>
    <row r="832" spans="1:8">
      <c r="A832" s="458"/>
      <c r="B832" s="458"/>
      <c r="C832" s="381" t="s">
        <v>788</v>
      </c>
      <c r="D832" s="395">
        <v>2</v>
      </c>
      <c r="E832" s="460"/>
      <c r="F832" s="460"/>
      <c r="G832" s="460"/>
      <c r="H832" s="460"/>
    </row>
    <row r="833" spans="1:8">
      <c r="A833" s="458"/>
      <c r="B833" s="458"/>
      <c r="C833" s="381" t="s">
        <v>788</v>
      </c>
      <c r="D833" s="395">
        <v>1</v>
      </c>
      <c r="E833" s="460"/>
      <c r="F833" s="460"/>
      <c r="G833" s="460"/>
      <c r="H833" s="460"/>
    </row>
    <row r="834" spans="1:8">
      <c r="A834" s="458"/>
      <c r="B834" s="458"/>
      <c r="C834" s="381" t="s">
        <v>788</v>
      </c>
      <c r="D834" s="395">
        <v>76</v>
      </c>
      <c r="E834" s="460"/>
      <c r="F834" s="460"/>
      <c r="G834" s="460"/>
      <c r="H834" s="460"/>
    </row>
    <row r="835" spans="1:8">
      <c r="A835" s="458"/>
      <c r="B835" s="458"/>
      <c r="C835" s="381" t="s">
        <v>788</v>
      </c>
      <c r="D835" s="395">
        <v>13</v>
      </c>
      <c r="E835" s="460"/>
      <c r="F835" s="460"/>
      <c r="G835" s="460"/>
      <c r="H835" s="460"/>
    </row>
    <row r="836" spans="1:8">
      <c r="A836" s="458"/>
      <c r="B836" s="458"/>
      <c r="C836" s="381" t="s">
        <v>788</v>
      </c>
      <c r="D836" s="395">
        <v>13</v>
      </c>
      <c r="E836" s="460"/>
      <c r="F836" s="460"/>
      <c r="G836" s="460"/>
      <c r="H836" s="460"/>
    </row>
    <row r="837" spans="1:8">
      <c r="A837" s="458"/>
      <c r="B837" s="458"/>
      <c r="C837" s="381" t="s">
        <v>788</v>
      </c>
      <c r="D837" s="395">
        <v>1</v>
      </c>
      <c r="E837" s="460"/>
      <c r="F837" s="460"/>
      <c r="G837" s="460"/>
      <c r="H837" s="460"/>
    </row>
    <row r="838" spans="1:8">
      <c r="A838" s="458"/>
      <c r="B838" s="458"/>
      <c r="C838" s="381" t="s">
        <v>788</v>
      </c>
      <c r="D838" s="395">
        <v>5</v>
      </c>
      <c r="E838" s="460"/>
      <c r="F838" s="460"/>
      <c r="G838" s="460"/>
      <c r="H838" s="460"/>
    </row>
    <row r="839" spans="1:8">
      <c r="A839" s="457" t="s">
        <v>782</v>
      </c>
      <c r="B839" s="457" t="s">
        <v>784</v>
      </c>
      <c r="C839" s="381" t="s">
        <v>783</v>
      </c>
      <c r="D839" s="395">
        <v>1</v>
      </c>
      <c r="E839" s="459">
        <f>SUM(D839:D842)</f>
        <v>25</v>
      </c>
      <c r="F839" s="459">
        <v>1</v>
      </c>
      <c r="G839" s="459">
        <v>16</v>
      </c>
      <c r="H839" s="459">
        <v>16</v>
      </c>
    </row>
    <row r="840" spans="1:8">
      <c r="A840" s="458"/>
      <c r="B840" s="458"/>
      <c r="C840" s="381" t="s">
        <v>783</v>
      </c>
      <c r="D840" s="395">
        <v>1</v>
      </c>
      <c r="E840" s="460"/>
      <c r="F840" s="460"/>
      <c r="G840" s="460"/>
      <c r="H840" s="460"/>
    </row>
    <row r="841" spans="1:8">
      <c r="A841" s="458"/>
      <c r="B841" s="458"/>
      <c r="C841" s="381" t="s">
        <v>783</v>
      </c>
      <c r="D841" s="395">
        <v>1</v>
      </c>
      <c r="E841" s="460"/>
      <c r="F841" s="460"/>
      <c r="G841" s="460"/>
      <c r="H841" s="460"/>
    </row>
    <row r="842" spans="1:8">
      <c r="A842" s="458"/>
      <c r="B842" s="458"/>
      <c r="C842" s="381" t="s">
        <v>783</v>
      </c>
      <c r="D842" s="395">
        <v>22</v>
      </c>
      <c r="E842" s="460"/>
      <c r="F842" s="460"/>
      <c r="G842" s="460"/>
      <c r="H842" s="460"/>
    </row>
    <row r="843" spans="1:8">
      <c r="A843" s="457" t="s">
        <v>827</v>
      </c>
      <c r="B843" s="457" t="s">
        <v>829</v>
      </c>
      <c r="C843" s="381" t="s">
        <v>828</v>
      </c>
      <c r="D843" s="395">
        <v>19</v>
      </c>
      <c r="E843" s="459">
        <f>SUM(D843:D847)</f>
        <v>84</v>
      </c>
      <c r="F843" s="459">
        <v>2</v>
      </c>
      <c r="G843" s="459">
        <v>15</v>
      </c>
      <c r="H843" s="459">
        <v>30</v>
      </c>
    </row>
    <row r="844" spans="1:8">
      <c r="A844" s="458"/>
      <c r="B844" s="458"/>
      <c r="C844" s="381" t="s">
        <v>828</v>
      </c>
      <c r="D844" s="395">
        <v>7</v>
      </c>
      <c r="E844" s="460"/>
      <c r="F844" s="460"/>
      <c r="G844" s="460"/>
      <c r="H844" s="460"/>
    </row>
    <row r="845" spans="1:8">
      <c r="A845" s="458"/>
      <c r="B845" s="458"/>
      <c r="C845" s="381" t="s">
        <v>828</v>
      </c>
      <c r="D845" s="395">
        <v>9</v>
      </c>
      <c r="E845" s="460"/>
      <c r="F845" s="460"/>
      <c r="G845" s="460"/>
      <c r="H845" s="460"/>
    </row>
    <row r="846" spans="1:8">
      <c r="A846" s="458"/>
      <c r="B846" s="458"/>
      <c r="C846" s="381" t="s">
        <v>828</v>
      </c>
      <c r="D846" s="395">
        <v>3</v>
      </c>
      <c r="E846" s="460"/>
      <c r="F846" s="460"/>
      <c r="G846" s="460"/>
      <c r="H846" s="460"/>
    </row>
    <row r="847" spans="1:8">
      <c r="A847" s="458"/>
      <c r="B847" s="458"/>
      <c r="C847" s="381" t="s">
        <v>860</v>
      </c>
      <c r="D847" s="395">
        <v>46</v>
      </c>
      <c r="E847" s="460"/>
      <c r="F847" s="460"/>
      <c r="G847" s="460"/>
      <c r="H847" s="460"/>
    </row>
    <row r="848" spans="1:8">
      <c r="A848" s="457" t="s">
        <v>824</v>
      </c>
      <c r="B848" s="457" t="s">
        <v>826</v>
      </c>
      <c r="C848" s="381" t="s">
        <v>825</v>
      </c>
      <c r="D848" s="395">
        <v>12</v>
      </c>
      <c r="E848" s="459">
        <f>SUM(D848:D850)</f>
        <v>23</v>
      </c>
      <c r="F848" s="459">
        <v>1</v>
      </c>
      <c r="G848" s="459">
        <v>15</v>
      </c>
      <c r="H848" s="459">
        <v>15</v>
      </c>
    </row>
    <row r="849" spans="1:8">
      <c r="A849" s="458"/>
      <c r="B849" s="458"/>
      <c r="C849" s="381" t="s">
        <v>825</v>
      </c>
      <c r="D849" s="395">
        <v>4</v>
      </c>
      <c r="E849" s="460"/>
      <c r="F849" s="460"/>
      <c r="G849" s="460"/>
      <c r="H849" s="460"/>
    </row>
    <row r="850" spans="1:8">
      <c r="A850" s="458"/>
      <c r="B850" s="458"/>
      <c r="C850" s="381" t="s">
        <v>825</v>
      </c>
      <c r="D850" s="395">
        <v>7</v>
      </c>
      <c r="E850" s="460"/>
      <c r="F850" s="460"/>
      <c r="G850" s="460"/>
      <c r="H850" s="460"/>
    </row>
    <row r="851" spans="1:8">
      <c r="A851" s="380" t="s">
        <v>832</v>
      </c>
      <c r="B851" s="380" t="s">
        <v>834</v>
      </c>
      <c r="C851" s="381" t="s">
        <v>833</v>
      </c>
      <c r="D851" s="395">
        <v>29</v>
      </c>
      <c r="E851" s="396">
        <f>SUM(D851)</f>
        <v>29</v>
      </c>
      <c r="F851" s="396">
        <v>1</v>
      </c>
      <c r="G851" s="396">
        <v>2</v>
      </c>
      <c r="H851" s="396">
        <v>2</v>
      </c>
    </row>
    <row r="852" spans="1:8">
      <c r="A852" s="457" t="s">
        <v>474</v>
      </c>
      <c r="B852" s="457" t="s">
        <v>582</v>
      </c>
      <c r="C852" s="381" t="s">
        <v>835</v>
      </c>
      <c r="D852" s="395">
        <v>36</v>
      </c>
      <c r="E852" s="459">
        <f>SUM(D852:D855)</f>
        <v>62</v>
      </c>
      <c r="F852" s="459">
        <v>2</v>
      </c>
      <c r="G852" s="459">
        <v>30</v>
      </c>
      <c r="H852" s="459">
        <v>60</v>
      </c>
    </row>
    <row r="853" spans="1:8">
      <c r="A853" s="458"/>
      <c r="B853" s="458"/>
      <c r="C853" s="381" t="s">
        <v>835</v>
      </c>
      <c r="D853" s="395">
        <v>9</v>
      </c>
      <c r="E853" s="460"/>
      <c r="F853" s="460"/>
      <c r="G853" s="460"/>
      <c r="H853" s="460"/>
    </row>
    <row r="854" spans="1:8">
      <c r="A854" s="458"/>
      <c r="B854" s="458"/>
      <c r="C854" s="381" t="s">
        <v>475</v>
      </c>
      <c r="D854" s="395">
        <v>1</v>
      </c>
      <c r="E854" s="460"/>
      <c r="F854" s="460"/>
      <c r="G854" s="460"/>
      <c r="H854" s="460"/>
    </row>
    <row r="855" spans="1:8">
      <c r="A855" s="458"/>
      <c r="B855" s="458"/>
      <c r="C855" s="381" t="s">
        <v>475</v>
      </c>
      <c r="D855" s="395">
        <v>16</v>
      </c>
      <c r="E855" s="460"/>
      <c r="F855" s="460"/>
      <c r="G855" s="460"/>
      <c r="H855" s="460"/>
    </row>
    <row r="856" spans="1:8">
      <c r="A856" s="380" t="s">
        <v>842</v>
      </c>
      <c r="B856" s="380" t="s">
        <v>844</v>
      </c>
      <c r="C856" s="381" t="s">
        <v>843</v>
      </c>
      <c r="D856" s="395">
        <v>25</v>
      </c>
      <c r="E856" s="396">
        <f>SUM(D856)</f>
        <v>25</v>
      </c>
      <c r="F856" s="396">
        <v>1</v>
      </c>
      <c r="G856" s="396">
        <v>40</v>
      </c>
      <c r="H856" s="396">
        <v>40</v>
      </c>
    </row>
    <row r="857" spans="1:8">
      <c r="A857" s="457" t="s">
        <v>849</v>
      </c>
      <c r="B857" s="457" t="s">
        <v>851</v>
      </c>
      <c r="C857" s="381" t="s">
        <v>850</v>
      </c>
      <c r="D857" s="395">
        <v>28</v>
      </c>
      <c r="E857" s="459">
        <f>SUM(D857:D860)</f>
        <v>149</v>
      </c>
      <c r="F857" s="459">
        <v>1</v>
      </c>
      <c r="G857" s="459">
        <v>2</v>
      </c>
      <c r="H857" s="459">
        <v>2</v>
      </c>
    </row>
    <row r="858" spans="1:8">
      <c r="A858" s="458"/>
      <c r="B858" s="458"/>
      <c r="C858" s="381" t="s">
        <v>850</v>
      </c>
      <c r="D858" s="395">
        <v>14</v>
      </c>
      <c r="E858" s="460"/>
      <c r="F858" s="460"/>
      <c r="G858" s="460"/>
      <c r="H858" s="460"/>
    </row>
    <row r="859" spans="1:8">
      <c r="A859" s="458"/>
      <c r="B859" s="458"/>
      <c r="C859" s="381" t="s">
        <v>850</v>
      </c>
      <c r="D859" s="395">
        <v>22</v>
      </c>
      <c r="E859" s="460"/>
      <c r="F859" s="460"/>
      <c r="G859" s="460"/>
      <c r="H859" s="460"/>
    </row>
    <row r="860" spans="1:8">
      <c r="A860" s="458"/>
      <c r="B860" s="458"/>
      <c r="C860" s="381" t="s">
        <v>850</v>
      </c>
      <c r="D860" s="395">
        <v>85</v>
      </c>
      <c r="E860" s="460"/>
      <c r="F860" s="460"/>
      <c r="G860" s="460"/>
      <c r="H860" s="460"/>
    </row>
    <row r="861" spans="1:8">
      <c r="A861" s="457" t="s">
        <v>845</v>
      </c>
      <c r="B861" s="457" t="s">
        <v>847</v>
      </c>
      <c r="C861" s="381" t="s">
        <v>846</v>
      </c>
      <c r="D861" s="395">
        <v>16</v>
      </c>
      <c r="E861" s="459">
        <f>SUM(D861:D864)</f>
        <v>29</v>
      </c>
      <c r="F861" s="459">
        <v>1</v>
      </c>
      <c r="G861" s="459">
        <v>2</v>
      </c>
      <c r="H861" s="459">
        <v>2</v>
      </c>
    </row>
    <row r="862" spans="1:8">
      <c r="A862" s="458"/>
      <c r="B862" s="458"/>
      <c r="C862" s="381" t="s">
        <v>846</v>
      </c>
      <c r="D862" s="395">
        <v>8</v>
      </c>
      <c r="E862" s="460"/>
      <c r="F862" s="460"/>
      <c r="G862" s="460"/>
      <c r="H862" s="460"/>
    </row>
    <row r="863" spans="1:8">
      <c r="A863" s="458"/>
      <c r="B863" s="458"/>
      <c r="C863" s="381" t="s">
        <v>846</v>
      </c>
      <c r="D863" s="395">
        <v>2</v>
      </c>
      <c r="E863" s="460"/>
      <c r="F863" s="460"/>
      <c r="G863" s="460"/>
      <c r="H863" s="460"/>
    </row>
    <row r="864" spans="1:8">
      <c r="A864" s="458"/>
      <c r="B864" s="458"/>
      <c r="C864" s="381" t="s">
        <v>846</v>
      </c>
      <c r="D864" s="395">
        <v>3</v>
      </c>
      <c r="E864" s="460"/>
      <c r="F864" s="460"/>
      <c r="G864" s="460"/>
      <c r="H864" s="460"/>
    </row>
    <row r="865" spans="1:8">
      <c r="A865" s="457" t="s">
        <v>434</v>
      </c>
      <c r="B865" s="457" t="s">
        <v>600</v>
      </c>
      <c r="C865" s="381" t="s">
        <v>857</v>
      </c>
      <c r="D865" s="395">
        <v>14</v>
      </c>
      <c r="E865" s="459">
        <f>SUM(D865:D867)</f>
        <v>32</v>
      </c>
      <c r="F865" s="459">
        <v>2</v>
      </c>
      <c r="G865" s="459">
        <v>24</v>
      </c>
      <c r="H865" s="459">
        <v>48</v>
      </c>
    </row>
    <row r="866" spans="1:8">
      <c r="A866" s="458"/>
      <c r="B866" s="458"/>
      <c r="C866" s="381" t="s">
        <v>857</v>
      </c>
      <c r="D866" s="395">
        <v>2</v>
      </c>
      <c r="E866" s="460"/>
      <c r="F866" s="460"/>
      <c r="G866" s="460"/>
      <c r="H866" s="460"/>
    </row>
    <row r="867" spans="1:8">
      <c r="A867" s="458"/>
      <c r="B867" s="458"/>
      <c r="C867" s="381" t="s">
        <v>435</v>
      </c>
      <c r="D867" s="395">
        <v>16</v>
      </c>
      <c r="E867" s="460"/>
      <c r="F867" s="460"/>
      <c r="G867" s="460"/>
      <c r="H867" s="460"/>
    </row>
    <row r="868" spans="1:8">
      <c r="A868" s="457" t="s">
        <v>394</v>
      </c>
      <c r="B868" s="457" t="s">
        <v>391</v>
      </c>
      <c r="C868" s="381" t="s">
        <v>395</v>
      </c>
      <c r="D868" s="395">
        <v>1</v>
      </c>
      <c r="E868" s="459">
        <f>SUM(D868:D887)</f>
        <v>84</v>
      </c>
      <c r="F868" s="459">
        <v>2</v>
      </c>
      <c r="G868" s="459">
        <v>2</v>
      </c>
      <c r="H868" s="459">
        <v>4</v>
      </c>
    </row>
    <row r="869" spans="1:8">
      <c r="A869" s="458"/>
      <c r="B869" s="458"/>
      <c r="C869" s="381" t="s">
        <v>395</v>
      </c>
      <c r="D869" s="395">
        <v>2</v>
      </c>
      <c r="E869" s="460"/>
      <c r="F869" s="460"/>
      <c r="G869" s="460"/>
      <c r="H869" s="460"/>
    </row>
    <row r="870" spans="1:8">
      <c r="A870" s="458"/>
      <c r="B870" s="458"/>
      <c r="C870" s="381" t="s">
        <v>395</v>
      </c>
      <c r="D870" s="395">
        <v>2</v>
      </c>
      <c r="E870" s="460"/>
      <c r="F870" s="460"/>
      <c r="G870" s="460"/>
      <c r="H870" s="460"/>
    </row>
    <row r="871" spans="1:8">
      <c r="A871" s="458"/>
      <c r="B871" s="458"/>
      <c r="C871" s="381" t="s">
        <v>395</v>
      </c>
      <c r="D871" s="395">
        <v>1</v>
      </c>
      <c r="E871" s="460"/>
      <c r="F871" s="460"/>
      <c r="G871" s="460"/>
      <c r="H871" s="460"/>
    </row>
    <row r="872" spans="1:8">
      <c r="A872" s="458"/>
      <c r="B872" s="458"/>
      <c r="C872" s="381" t="s">
        <v>390</v>
      </c>
      <c r="D872" s="395">
        <v>1</v>
      </c>
      <c r="E872" s="460"/>
      <c r="F872" s="460"/>
      <c r="G872" s="460"/>
      <c r="H872" s="460"/>
    </row>
    <row r="873" spans="1:8">
      <c r="A873" s="458"/>
      <c r="B873" s="458"/>
      <c r="C873" s="381" t="s">
        <v>390</v>
      </c>
      <c r="D873" s="395">
        <v>9</v>
      </c>
      <c r="E873" s="460"/>
      <c r="F873" s="460"/>
      <c r="G873" s="460"/>
      <c r="H873" s="460"/>
    </row>
    <row r="874" spans="1:8">
      <c r="A874" s="458"/>
      <c r="B874" s="458"/>
      <c r="C874" s="381" t="s">
        <v>390</v>
      </c>
      <c r="D874" s="395">
        <v>3</v>
      </c>
      <c r="E874" s="460"/>
      <c r="F874" s="460"/>
      <c r="G874" s="460"/>
      <c r="H874" s="460"/>
    </row>
    <row r="875" spans="1:8">
      <c r="A875" s="458"/>
      <c r="B875" s="458"/>
      <c r="C875" s="381" t="s">
        <v>390</v>
      </c>
      <c r="D875" s="395">
        <v>1</v>
      </c>
      <c r="E875" s="460"/>
      <c r="F875" s="460"/>
      <c r="G875" s="460"/>
      <c r="H875" s="460"/>
    </row>
    <row r="876" spans="1:8">
      <c r="A876" s="458"/>
      <c r="B876" s="458"/>
      <c r="C876" s="381" t="s">
        <v>390</v>
      </c>
      <c r="D876" s="395">
        <v>2</v>
      </c>
      <c r="E876" s="460"/>
      <c r="F876" s="460"/>
      <c r="G876" s="460"/>
      <c r="H876" s="460"/>
    </row>
    <row r="877" spans="1:8">
      <c r="A877" s="458"/>
      <c r="B877" s="458"/>
      <c r="C877" s="381" t="s">
        <v>390</v>
      </c>
      <c r="D877" s="395">
        <v>3</v>
      </c>
      <c r="E877" s="460"/>
      <c r="F877" s="460"/>
      <c r="G877" s="460"/>
      <c r="H877" s="460"/>
    </row>
    <row r="878" spans="1:8">
      <c r="A878" s="458"/>
      <c r="B878" s="458"/>
      <c r="C878" s="381" t="s">
        <v>390</v>
      </c>
      <c r="D878" s="395">
        <v>8</v>
      </c>
      <c r="E878" s="460"/>
      <c r="F878" s="460"/>
      <c r="G878" s="460"/>
      <c r="H878" s="460"/>
    </row>
    <row r="879" spans="1:8">
      <c r="A879" s="458"/>
      <c r="B879" s="458"/>
      <c r="C879" s="381" t="s">
        <v>390</v>
      </c>
      <c r="D879" s="395">
        <v>12</v>
      </c>
      <c r="E879" s="460"/>
      <c r="F879" s="460"/>
      <c r="G879" s="460"/>
      <c r="H879" s="460"/>
    </row>
    <row r="880" spans="1:8">
      <c r="A880" s="458"/>
      <c r="B880" s="458"/>
      <c r="C880" s="381" t="s">
        <v>390</v>
      </c>
      <c r="D880" s="395">
        <v>2</v>
      </c>
      <c r="E880" s="460"/>
      <c r="F880" s="460"/>
      <c r="G880" s="460"/>
      <c r="H880" s="460"/>
    </row>
    <row r="881" spans="1:8">
      <c r="A881" s="458"/>
      <c r="B881" s="458"/>
      <c r="C881" s="381" t="s">
        <v>390</v>
      </c>
      <c r="D881" s="395">
        <v>1</v>
      </c>
      <c r="E881" s="460"/>
      <c r="F881" s="460"/>
      <c r="G881" s="460"/>
      <c r="H881" s="460"/>
    </row>
    <row r="882" spans="1:8">
      <c r="A882" s="458"/>
      <c r="B882" s="458"/>
      <c r="C882" s="381" t="s">
        <v>390</v>
      </c>
      <c r="D882" s="395">
        <v>1</v>
      </c>
      <c r="E882" s="460"/>
      <c r="F882" s="460"/>
      <c r="G882" s="460"/>
      <c r="H882" s="460"/>
    </row>
    <row r="883" spans="1:8">
      <c r="A883" s="458"/>
      <c r="B883" s="458"/>
      <c r="C883" s="381" t="s">
        <v>390</v>
      </c>
      <c r="D883" s="395">
        <v>3</v>
      </c>
      <c r="E883" s="460"/>
      <c r="F883" s="460"/>
      <c r="G883" s="460"/>
      <c r="H883" s="460"/>
    </row>
    <row r="884" spans="1:8">
      <c r="A884" s="458"/>
      <c r="B884" s="458"/>
      <c r="C884" s="381" t="s">
        <v>390</v>
      </c>
      <c r="D884" s="395">
        <v>1</v>
      </c>
      <c r="E884" s="460"/>
      <c r="F884" s="460"/>
      <c r="G884" s="460"/>
      <c r="H884" s="460"/>
    </row>
    <row r="885" spans="1:8">
      <c r="A885" s="458"/>
      <c r="B885" s="458"/>
      <c r="C885" s="381" t="s">
        <v>390</v>
      </c>
      <c r="D885" s="395">
        <v>2</v>
      </c>
      <c r="E885" s="460"/>
      <c r="F885" s="460"/>
      <c r="G885" s="460"/>
      <c r="H885" s="460"/>
    </row>
    <row r="886" spans="1:8">
      <c r="A886" s="458"/>
      <c r="B886" s="458"/>
      <c r="C886" s="381" t="s">
        <v>395</v>
      </c>
      <c r="D886" s="395">
        <v>28</v>
      </c>
      <c r="E886" s="460"/>
      <c r="F886" s="460"/>
      <c r="G886" s="460"/>
      <c r="H886" s="460"/>
    </row>
    <row r="887" spans="1:8">
      <c r="A887" s="458"/>
      <c r="B887" s="458"/>
      <c r="C887" s="381" t="s">
        <v>395</v>
      </c>
      <c r="D887" s="395">
        <v>1</v>
      </c>
      <c r="E887" s="460"/>
      <c r="F887" s="460"/>
      <c r="G887" s="460"/>
      <c r="H887" s="460"/>
    </row>
    <row r="888" spans="1:8">
      <c r="A888" s="457" t="s">
        <v>399</v>
      </c>
      <c r="B888" s="457" t="s">
        <v>575</v>
      </c>
      <c r="C888" s="381" t="s">
        <v>400</v>
      </c>
      <c r="D888" s="395">
        <v>3</v>
      </c>
      <c r="E888" s="459">
        <f>SUM(D888:D903)</f>
        <v>94</v>
      </c>
      <c r="F888" s="459">
        <v>1</v>
      </c>
      <c r="G888" s="459">
        <v>2</v>
      </c>
      <c r="H888" s="459">
        <v>2</v>
      </c>
    </row>
    <row r="889" spans="1:8">
      <c r="A889" s="458"/>
      <c r="B889" s="458"/>
      <c r="C889" s="381" t="s">
        <v>400</v>
      </c>
      <c r="D889" s="395">
        <v>1</v>
      </c>
      <c r="E889" s="460"/>
      <c r="F889" s="460"/>
      <c r="G889" s="460"/>
      <c r="H889" s="460"/>
    </row>
    <row r="890" spans="1:8">
      <c r="A890" s="458"/>
      <c r="B890" s="458"/>
      <c r="C890" s="381" t="s">
        <v>400</v>
      </c>
      <c r="D890" s="395">
        <v>1</v>
      </c>
      <c r="E890" s="460"/>
      <c r="F890" s="460"/>
      <c r="G890" s="460"/>
      <c r="H890" s="460"/>
    </row>
    <row r="891" spans="1:8">
      <c r="A891" s="458"/>
      <c r="B891" s="458"/>
      <c r="C891" s="381" t="s">
        <v>400</v>
      </c>
      <c r="D891" s="395">
        <v>11</v>
      </c>
      <c r="E891" s="460"/>
      <c r="F891" s="460"/>
      <c r="G891" s="460"/>
      <c r="H891" s="460"/>
    </row>
    <row r="892" spans="1:8">
      <c r="A892" s="458"/>
      <c r="B892" s="458"/>
      <c r="C892" s="381" t="s">
        <v>400</v>
      </c>
      <c r="D892" s="395">
        <v>12</v>
      </c>
      <c r="E892" s="460"/>
      <c r="F892" s="460"/>
      <c r="G892" s="460"/>
      <c r="H892" s="460"/>
    </row>
    <row r="893" spans="1:8">
      <c r="A893" s="458"/>
      <c r="B893" s="458"/>
      <c r="C893" s="381" t="s">
        <v>400</v>
      </c>
      <c r="D893" s="395">
        <v>17</v>
      </c>
      <c r="E893" s="460"/>
      <c r="F893" s="460"/>
      <c r="G893" s="460"/>
      <c r="H893" s="460"/>
    </row>
    <row r="894" spans="1:8">
      <c r="A894" s="458"/>
      <c r="B894" s="458"/>
      <c r="C894" s="381" t="s">
        <v>400</v>
      </c>
      <c r="D894" s="395">
        <v>1</v>
      </c>
      <c r="E894" s="460"/>
      <c r="F894" s="460"/>
      <c r="G894" s="460"/>
      <c r="H894" s="460"/>
    </row>
    <row r="895" spans="1:8">
      <c r="A895" s="458"/>
      <c r="B895" s="458"/>
      <c r="C895" s="381" t="s">
        <v>400</v>
      </c>
      <c r="D895" s="395">
        <v>1</v>
      </c>
      <c r="E895" s="460"/>
      <c r="F895" s="460"/>
      <c r="G895" s="460"/>
      <c r="H895" s="460"/>
    </row>
    <row r="896" spans="1:8">
      <c r="A896" s="458"/>
      <c r="B896" s="458"/>
      <c r="C896" s="381" t="s">
        <v>400</v>
      </c>
      <c r="D896" s="395">
        <v>14</v>
      </c>
      <c r="E896" s="460"/>
      <c r="F896" s="460"/>
      <c r="G896" s="460"/>
      <c r="H896" s="460"/>
    </row>
    <row r="897" spans="1:8">
      <c r="A897" s="458"/>
      <c r="B897" s="458"/>
      <c r="C897" s="381" t="s">
        <v>400</v>
      </c>
      <c r="D897" s="395">
        <v>18</v>
      </c>
      <c r="E897" s="460"/>
      <c r="F897" s="460"/>
      <c r="G897" s="460"/>
      <c r="H897" s="460"/>
    </row>
    <row r="898" spans="1:8">
      <c r="A898" s="458"/>
      <c r="B898" s="458"/>
      <c r="C898" s="381" t="s">
        <v>400</v>
      </c>
      <c r="D898" s="395">
        <v>2</v>
      </c>
      <c r="E898" s="460"/>
      <c r="F898" s="460"/>
      <c r="G898" s="460"/>
      <c r="H898" s="460"/>
    </row>
    <row r="899" spans="1:8">
      <c r="A899" s="458"/>
      <c r="B899" s="458"/>
      <c r="C899" s="381" t="s">
        <v>400</v>
      </c>
      <c r="D899" s="395">
        <v>1</v>
      </c>
      <c r="E899" s="460"/>
      <c r="F899" s="460"/>
      <c r="G899" s="460"/>
      <c r="H899" s="460"/>
    </row>
    <row r="900" spans="1:8">
      <c r="A900" s="458"/>
      <c r="B900" s="458"/>
      <c r="C900" s="381" t="s">
        <v>400</v>
      </c>
      <c r="D900" s="395">
        <v>1</v>
      </c>
      <c r="E900" s="460"/>
      <c r="F900" s="460"/>
      <c r="G900" s="460"/>
      <c r="H900" s="460"/>
    </row>
    <row r="901" spans="1:8">
      <c r="A901" s="458"/>
      <c r="B901" s="458"/>
      <c r="C901" s="381" t="s">
        <v>400</v>
      </c>
      <c r="D901" s="395">
        <v>5</v>
      </c>
      <c r="E901" s="460"/>
      <c r="F901" s="460"/>
      <c r="G901" s="460"/>
      <c r="H901" s="460"/>
    </row>
    <row r="902" spans="1:8">
      <c r="A902" s="458"/>
      <c r="B902" s="458"/>
      <c r="C902" s="381" t="s">
        <v>400</v>
      </c>
      <c r="D902" s="395">
        <v>2</v>
      </c>
      <c r="E902" s="460"/>
      <c r="F902" s="460"/>
      <c r="G902" s="460"/>
      <c r="H902" s="460"/>
    </row>
    <row r="903" spans="1:8">
      <c r="A903" s="458"/>
      <c r="B903" s="458"/>
      <c r="C903" s="381" t="s">
        <v>400</v>
      </c>
      <c r="D903" s="395">
        <v>4</v>
      </c>
      <c r="E903" s="460"/>
      <c r="F903" s="460"/>
      <c r="G903" s="460"/>
      <c r="H903" s="460"/>
    </row>
    <row r="904" spans="1:8">
      <c r="A904" s="457" t="s">
        <v>287</v>
      </c>
      <c r="B904" s="457" t="s">
        <v>335</v>
      </c>
      <c r="C904" s="381" t="s">
        <v>288</v>
      </c>
      <c r="D904" s="395">
        <v>6</v>
      </c>
      <c r="E904" s="459">
        <f>SUM(D904:D909)</f>
        <v>73</v>
      </c>
      <c r="F904" s="459">
        <v>2</v>
      </c>
      <c r="G904" s="459">
        <v>50</v>
      </c>
      <c r="H904" s="459">
        <v>100</v>
      </c>
    </row>
    <row r="905" spans="1:8">
      <c r="A905" s="458"/>
      <c r="B905" s="458"/>
      <c r="C905" s="381" t="s">
        <v>288</v>
      </c>
      <c r="D905" s="395">
        <v>16</v>
      </c>
      <c r="E905" s="460"/>
      <c r="F905" s="460"/>
      <c r="G905" s="460"/>
      <c r="H905" s="460"/>
    </row>
    <row r="906" spans="1:8">
      <c r="A906" s="458"/>
      <c r="B906" s="458"/>
      <c r="C906" s="381" t="s">
        <v>288</v>
      </c>
      <c r="D906" s="395">
        <v>9</v>
      </c>
      <c r="E906" s="460"/>
      <c r="F906" s="460"/>
      <c r="G906" s="460"/>
      <c r="H906" s="460"/>
    </row>
    <row r="907" spans="1:8">
      <c r="A907" s="458"/>
      <c r="B907" s="458"/>
      <c r="C907" s="381" t="s">
        <v>307</v>
      </c>
      <c r="D907" s="395">
        <v>6</v>
      </c>
      <c r="E907" s="460"/>
      <c r="F907" s="460"/>
      <c r="G907" s="460"/>
      <c r="H907" s="460"/>
    </row>
    <row r="908" spans="1:8">
      <c r="A908" s="458"/>
      <c r="B908" s="458"/>
      <c r="C908" s="381" t="s">
        <v>307</v>
      </c>
      <c r="D908" s="395">
        <v>25</v>
      </c>
      <c r="E908" s="460"/>
      <c r="F908" s="460"/>
      <c r="G908" s="460"/>
      <c r="H908" s="460"/>
    </row>
    <row r="909" spans="1:8">
      <c r="A909" s="458"/>
      <c r="B909" s="458"/>
      <c r="C909" s="381" t="s">
        <v>307</v>
      </c>
      <c r="D909" s="395">
        <v>11</v>
      </c>
      <c r="E909" s="460"/>
      <c r="F909" s="460"/>
      <c r="G909" s="460"/>
      <c r="H909" s="460"/>
    </row>
    <row r="910" spans="1:8">
      <c r="A910" s="457" t="s">
        <v>51</v>
      </c>
      <c r="B910" s="457" t="s">
        <v>174</v>
      </c>
      <c r="C910" s="381" t="s">
        <v>298</v>
      </c>
      <c r="D910" s="395">
        <v>19</v>
      </c>
      <c r="E910" s="459">
        <f>SUM(D910:D911)</f>
        <v>37</v>
      </c>
      <c r="F910" s="459">
        <v>2</v>
      </c>
      <c r="G910" s="459">
        <v>9</v>
      </c>
      <c r="H910" s="459">
        <v>18</v>
      </c>
    </row>
    <row r="911" spans="1:8">
      <c r="A911" s="458"/>
      <c r="B911" s="458"/>
      <c r="C911" s="381" t="s">
        <v>443</v>
      </c>
      <c r="D911" s="395">
        <v>18</v>
      </c>
      <c r="E911" s="460"/>
      <c r="F911" s="460"/>
      <c r="G911" s="460"/>
      <c r="H911" s="460"/>
    </row>
    <row r="912" spans="1:8">
      <c r="A912" s="457" t="s">
        <v>402</v>
      </c>
      <c r="B912" s="457" t="s">
        <v>574</v>
      </c>
      <c r="C912" s="381" t="s">
        <v>403</v>
      </c>
      <c r="D912" s="395">
        <v>2</v>
      </c>
      <c r="E912" s="459">
        <f>SUM(D912:D918)</f>
        <v>24</v>
      </c>
      <c r="F912" s="459">
        <v>1</v>
      </c>
      <c r="G912" s="459">
        <v>2</v>
      </c>
      <c r="H912" s="459">
        <v>2</v>
      </c>
    </row>
    <row r="913" spans="1:8">
      <c r="A913" s="458"/>
      <c r="B913" s="458"/>
      <c r="C913" s="381" t="s">
        <v>403</v>
      </c>
      <c r="D913" s="395">
        <v>1</v>
      </c>
      <c r="E913" s="460"/>
      <c r="F913" s="460"/>
      <c r="G913" s="460"/>
      <c r="H913" s="460"/>
    </row>
    <row r="914" spans="1:8">
      <c r="A914" s="458"/>
      <c r="B914" s="458"/>
      <c r="C914" s="381" t="s">
        <v>403</v>
      </c>
      <c r="D914" s="395">
        <v>2</v>
      </c>
      <c r="E914" s="460"/>
      <c r="F914" s="460"/>
      <c r="G914" s="460"/>
      <c r="H914" s="460"/>
    </row>
    <row r="915" spans="1:8">
      <c r="A915" s="458"/>
      <c r="B915" s="458"/>
      <c r="C915" s="381" t="s">
        <v>403</v>
      </c>
      <c r="D915" s="395">
        <v>3</v>
      </c>
      <c r="E915" s="460"/>
      <c r="F915" s="460"/>
      <c r="G915" s="460"/>
      <c r="H915" s="460"/>
    </row>
    <row r="916" spans="1:8">
      <c r="A916" s="458"/>
      <c r="B916" s="458"/>
      <c r="C916" s="381" t="s">
        <v>403</v>
      </c>
      <c r="D916" s="395">
        <v>14</v>
      </c>
      <c r="E916" s="460"/>
      <c r="F916" s="460"/>
      <c r="G916" s="460"/>
      <c r="H916" s="460"/>
    </row>
    <row r="917" spans="1:8">
      <c r="A917" s="458"/>
      <c r="B917" s="458"/>
      <c r="C917" s="381" t="s">
        <v>403</v>
      </c>
      <c r="D917" s="395">
        <v>1</v>
      </c>
      <c r="E917" s="460"/>
      <c r="F917" s="460"/>
      <c r="G917" s="460"/>
      <c r="H917" s="460"/>
    </row>
    <row r="918" spans="1:8">
      <c r="A918" s="458"/>
      <c r="B918" s="458"/>
      <c r="C918" s="381" t="s">
        <v>403</v>
      </c>
      <c r="D918" s="395">
        <v>1</v>
      </c>
      <c r="E918" s="460"/>
      <c r="F918" s="460"/>
      <c r="G918" s="460"/>
      <c r="H918" s="460"/>
    </row>
    <row r="919" spans="1:8">
      <c r="A919" s="380" t="s">
        <v>308</v>
      </c>
      <c r="B919" s="380" t="s">
        <v>340</v>
      </c>
      <c r="C919" s="381" t="s">
        <v>309</v>
      </c>
      <c r="D919" s="395">
        <v>67</v>
      </c>
      <c r="E919" s="396">
        <f>SUM(D919)</f>
        <v>67</v>
      </c>
      <c r="F919" s="396">
        <v>1</v>
      </c>
      <c r="G919" s="396">
        <v>1</v>
      </c>
      <c r="H919" s="396">
        <v>1</v>
      </c>
    </row>
    <row r="920" spans="1:8">
      <c r="A920" s="380" t="s">
        <v>321</v>
      </c>
      <c r="B920" s="380" t="s">
        <v>342</v>
      </c>
      <c r="C920" s="381" t="s">
        <v>322</v>
      </c>
      <c r="D920" s="395">
        <v>152</v>
      </c>
      <c r="E920" s="396">
        <f>SUM(D920)</f>
        <v>152</v>
      </c>
      <c r="F920" s="396">
        <v>1</v>
      </c>
      <c r="G920" s="396">
        <v>1</v>
      </c>
      <c r="H920" s="396">
        <v>1</v>
      </c>
    </row>
    <row r="921" spans="1:8">
      <c r="A921" s="457" t="s">
        <v>405</v>
      </c>
      <c r="B921" s="457" t="s">
        <v>572</v>
      </c>
      <c r="C921" s="381" t="s">
        <v>406</v>
      </c>
      <c r="D921" s="395">
        <v>11</v>
      </c>
      <c r="E921" s="459">
        <f>SUM(D921:D927)</f>
        <v>70</v>
      </c>
      <c r="F921" s="459">
        <v>3</v>
      </c>
      <c r="G921" s="459">
        <v>2</v>
      </c>
      <c r="H921" s="459">
        <v>6</v>
      </c>
    </row>
    <row r="922" spans="1:8">
      <c r="A922" s="458"/>
      <c r="B922" s="458"/>
      <c r="C922" s="381" t="s">
        <v>406</v>
      </c>
      <c r="D922" s="395">
        <v>3</v>
      </c>
      <c r="E922" s="460"/>
      <c r="F922" s="460"/>
      <c r="G922" s="460"/>
      <c r="H922" s="460"/>
    </row>
    <row r="923" spans="1:8">
      <c r="A923" s="458"/>
      <c r="B923" s="458"/>
      <c r="C923" s="381" t="s">
        <v>406</v>
      </c>
      <c r="D923" s="395">
        <v>6</v>
      </c>
      <c r="E923" s="460"/>
      <c r="F923" s="460"/>
      <c r="G923" s="460"/>
      <c r="H923" s="460"/>
    </row>
    <row r="924" spans="1:8">
      <c r="A924" s="458"/>
      <c r="B924" s="458"/>
      <c r="C924" s="381" t="s">
        <v>442</v>
      </c>
      <c r="D924" s="395">
        <v>22</v>
      </c>
      <c r="E924" s="460"/>
      <c r="F924" s="460"/>
      <c r="G924" s="460"/>
      <c r="H924" s="460"/>
    </row>
    <row r="925" spans="1:8">
      <c r="A925" s="458"/>
      <c r="B925" s="458"/>
      <c r="C925" s="381" t="s">
        <v>406</v>
      </c>
      <c r="D925" s="395">
        <v>3</v>
      </c>
      <c r="E925" s="460"/>
      <c r="F925" s="460"/>
      <c r="G925" s="460"/>
      <c r="H925" s="460"/>
    </row>
    <row r="926" spans="1:8">
      <c r="A926" s="458"/>
      <c r="B926" s="458"/>
      <c r="C926" s="381" t="s">
        <v>406</v>
      </c>
      <c r="D926" s="395">
        <v>1</v>
      </c>
      <c r="E926" s="460"/>
      <c r="F926" s="460"/>
      <c r="G926" s="460"/>
      <c r="H926" s="460"/>
    </row>
    <row r="927" spans="1:8">
      <c r="A927" s="458"/>
      <c r="B927" s="458"/>
      <c r="C927" s="381" t="s">
        <v>456</v>
      </c>
      <c r="D927" s="395">
        <v>24</v>
      </c>
      <c r="E927" s="460"/>
      <c r="F927" s="460"/>
      <c r="G927" s="460"/>
      <c r="H927" s="460"/>
    </row>
    <row r="928" spans="1:8">
      <c r="A928" s="457" t="s">
        <v>1084</v>
      </c>
      <c r="B928" s="457" t="s">
        <v>592</v>
      </c>
      <c r="C928" s="381" t="s">
        <v>507</v>
      </c>
      <c r="D928" s="395">
        <v>1</v>
      </c>
      <c r="E928" s="459">
        <f>SUM(D928:D940)</f>
        <v>120</v>
      </c>
      <c r="F928" s="459">
        <v>4</v>
      </c>
      <c r="G928" s="459">
        <v>149</v>
      </c>
      <c r="H928" s="459">
        <v>596</v>
      </c>
    </row>
    <row r="929" spans="1:8">
      <c r="A929" s="458"/>
      <c r="B929" s="458"/>
      <c r="C929" s="381" t="s">
        <v>507</v>
      </c>
      <c r="D929" s="395">
        <v>16</v>
      </c>
      <c r="E929" s="460"/>
      <c r="F929" s="460"/>
      <c r="G929" s="460"/>
      <c r="H929" s="460"/>
    </row>
    <row r="930" spans="1:8">
      <c r="A930" s="458"/>
      <c r="B930" s="458"/>
      <c r="C930" s="381" t="s">
        <v>507</v>
      </c>
      <c r="D930" s="395">
        <v>1</v>
      </c>
      <c r="E930" s="460"/>
      <c r="F930" s="460"/>
      <c r="G930" s="460"/>
      <c r="H930" s="460"/>
    </row>
    <row r="931" spans="1:8">
      <c r="A931" s="458"/>
      <c r="B931" s="458"/>
      <c r="C931" s="381" t="s">
        <v>507</v>
      </c>
      <c r="D931" s="395">
        <v>6</v>
      </c>
      <c r="E931" s="460"/>
      <c r="F931" s="460"/>
      <c r="G931" s="460"/>
      <c r="H931" s="460"/>
    </row>
    <row r="932" spans="1:8">
      <c r="A932" s="458"/>
      <c r="B932" s="458"/>
      <c r="C932" s="381" t="s">
        <v>507</v>
      </c>
      <c r="D932" s="395">
        <v>1</v>
      </c>
      <c r="E932" s="460"/>
      <c r="F932" s="460"/>
      <c r="G932" s="460"/>
      <c r="H932" s="460"/>
    </row>
    <row r="933" spans="1:8">
      <c r="A933" s="458"/>
      <c r="B933" s="458"/>
      <c r="C933" s="381" t="s">
        <v>768</v>
      </c>
      <c r="D933" s="395">
        <v>5</v>
      </c>
      <c r="E933" s="460"/>
      <c r="F933" s="460"/>
      <c r="G933" s="460"/>
      <c r="H933" s="460"/>
    </row>
    <row r="934" spans="1:8">
      <c r="A934" s="458"/>
      <c r="B934" s="458"/>
      <c r="C934" s="381" t="s">
        <v>768</v>
      </c>
      <c r="D934" s="395">
        <v>11</v>
      </c>
      <c r="E934" s="460"/>
      <c r="F934" s="460"/>
      <c r="G934" s="460"/>
      <c r="H934" s="460"/>
    </row>
    <row r="935" spans="1:8">
      <c r="A935" s="458"/>
      <c r="B935" s="458"/>
      <c r="C935" s="381" t="s">
        <v>416</v>
      </c>
      <c r="D935" s="395">
        <v>1</v>
      </c>
      <c r="E935" s="460"/>
      <c r="F935" s="460"/>
      <c r="G935" s="460"/>
      <c r="H935" s="460"/>
    </row>
    <row r="936" spans="1:8">
      <c r="A936" s="458"/>
      <c r="B936" s="458"/>
      <c r="C936" s="381" t="s">
        <v>416</v>
      </c>
      <c r="D936" s="395">
        <v>1</v>
      </c>
      <c r="E936" s="460"/>
      <c r="F936" s="460"/>
      <c r="G936" s="460"/>
      <c r="H936" s="460"/>
    </row>
    <row r="937" spans="1:8">
      <c r="A937" s="458"/>
      <c r="B937" s="458"/>
      <c r="C937" s="381" t="s">
        <v>416</v>
      </c>
      <c r="D937" s="395">
        <v>41</v>
      </c>
      <c r="E937" s="460"/>
      <c r="F937" s="460"/>
      <c r="G937" s="460"/>
      <c r="H937" s="460"/>
    </row>
    <row r="938" spans="1:8">
      <c r="A938" s="458"/>
      <c r="B938" s="458"/>
      <c r="C938" s="381" t="s">
        <v>471</v>
      </c>
      <c r="D938" s="395">
        <v>1</v>
      </c>
      <c r="E938" s="460"/>
      <c r="F938" s="460"/>
      <c r="G938" s="460"/>
      <c r="H938" s="460"/>
    </row>
    <row r="939" spans="1:8">
      <c r="A939" s="458"/>
      <c r="B939" s="458"/>
      <c r="C939" s="381" t="s">
        <v>471</v>
      </c>
      <c r="D939" s="395">
        <v>34</v>
      </c>
      <c r="E939" s="460"/>
      <c r="F939" s="460"/>
      <c r="G939" s="460"/>
      <c r="H939" s="460"/>
    </row>
    <row r="940" spans="1:8">
      <c r="A940" s="458"/>
      <c r="B940" s="458"/>
      <c r="C940" s="381" t="s">
        <v>507</v>
      </c>
      <c r="D940" s="395">
        <v>1</v>
      </c>
      <c r="E940" s="460"/>
      <c r="F940" s="460"/>
      <c r="G940" s="460"/>
      <c r="H940" s="460"/>
    </row>
    <row r="941" spans="1:8">
      <c r="A941" s="380" t="s">
        <v>457</v>
      </c>
      <c r="B941" s="380" t="s">
        <v>598</v>
      </c>
      <c r="C941" s="381" t="s">
        <v>458</v>
      </c>
      <c r="D941" s="395">
        <v>30</v>
      </c>
      <c r="E941" s="396">
        <f>SUM(D941)</f>
        <v>30</v>
      </c>
      <c r="F941" s="396">
        <v>1</v>
      </c>
      <c r="G941" s="396">
        <v>9</v>
      </c>
      <c r="H941" s="396">
        <v>9</v>
      </c>
    </row>
    <row r="942" spans="1:8">
      <c r="A942" s="461" t="s">
        <v>48</v>
      </c>
      <c r="B942" s="461" t="s">
        <v>597</v>
      </c>
      <c r="C942" s="381" t="s">
        <v>489</v>
      </c>
      <c r="D942" s="395">
        <v>50</v>
      </c>
      <c r="E942" s="464">
        <f>SUM(D942:D945)</f>
        <v>68</v>
      </c>
      <c r="F942" s="464">
        <v>2</v>
      </c>
      <c r="G942" s="464">
        <v>150</v>
      </c>
      <c r="H942" s="464">
        <v>300</v>
      </c>
    </row>
    <row r="943" spans="1:8">
      <c r="A943" s="462"/>
      <c r="B943" s="462"/>
      <c r="C943" s="381" t="s">
        <v>459</v>
      </c>
      <c r="D943" s="395">
        <v>16</v>
      </c>
      <c r="E943" s="465"/>
      <c r="F943" s="465"/>
      <c r="G943" s="465"/>
      <c r="H943" s="465"/>
    </row>
    <row r="944" spans="1:8">
      <c r="A944" s="462"/>
      <c r="B944" s="462"/>
      <c r="C944" s="381" t="s">
        <v>459</v>
      </c>
      <c r="D944" s="395">
        <v>1</v>
      </c>
      <c r="E944" s="465"/>
      <c r="F944" s="465"/>
      <c r="G944" s="465"/>
      <c r="H944" s="465"/>
    </row>
    <row r="945" spans="1:8">
      <c r="A945" s="463"/>
      <c r="B945" s="463"/>
      <c r="C945" s="381" t="s">
        <v>459</v>
      </c>
      <c r="D945" s="395">
        <v>1</v>
      </c>
      <c r="E945" s="466"/>
      <c r="F945" s="466"/>
      <c r="G945" s="466"/>
      <c r="H945" s="466"/>
    </row>
    <row r="946" spans="1:8" ht="31.5" customHeight="1">
      <c r="A946" s="380" t="s">
        <v>477</v>
      </c>
      <c r="B946" s="380" t="s">
        <v>573</v>
      </c>
      <c r="C946" s="381" t="s">
        <v>478</v>
      </c>
      <c r="D946" s="395">
        <v>210</v>
      </c>
      <c r="E946" s="396">
        <f>SUM(D946)</f>
        <v>210</v>
      </c>
      <c r="F946" s="396">
        <v>1</v>
      </c>
      <c r="G946" s="396">
        <v>2</v>
      </c>
      <c r="H946" s="396">
        <v>2</v>
      </c>
    </row>
    <row r="947" spans="1:8">
      <c r="A947" s="457" t="s">
        <v>256</v>
      </c>
      <c r="B947" s="457" t="s">
        <v>583</v>
      </c>
      <c r="C947" s="381" t="s">
        <v>486</v>
      </c>
      <c r="D947" s="395">
        <v>25</v>
      </c>
      <c r="E947" s="459">
        <f>SUM(D947:D948)</f>
        <v>34</v>
      </c>
      <c r="F947" s="459">
        <v>1</v>
      </c>
      <c r="G947" s="459">
        <v>30</v>
      </c>
      <c r="H947" s="459">
        <v>30</v>
      </c>
    </row>
    <row r="948" spans="1:8">
      <c r="A948" s="458"/>
      <c r="B948" s="458"/>
      <c r="C948" s="381" t="s">
        <v>486</v>
      </c>
      <c r="D948" s="395">
        <v>9</v>
      </c>
      <c r="E948" s="460"/>
      <c r="F948" s="460"/>
      <c r="G948" s="460"/>
      <c r="H948" s="460"/>
    </row>
    <row r="949" spans="1:8">
      <c r="A949" s="457" t="s">
        <v>511</v>
      </c>
      <c r="B949" s="457" t="s">
        <v>599</v>
      </c>
      <c r="C949" s="381" t="s">
        <v>512</v>
      </c>
      <c r="D949" s="395">
        <v>12</v>
      </c>
      <c r="E949" s="459">
        <f>SUM(D949:D950)</f>
        <v>32</v>
      </c>
      <c r="F949" s="459">
        <v>2</v>
      </c>
      <c r="G949" s="459">
        <v>3</v>
      </c>
      <c r="H949" s="459">
        <v>6</v>
      </c>
    </row>
    <row r="950" spans="1:8">
      <c r="A950" s="458"/>
      <c r="B950" s="458"/>
      <c r="C950" s="381" t="s">
        <v>514</v>
      </c>
      <c r="D950" s="395">
        <v>20</v>
      </c>
      <c r="E950" s="460"/>
      <c r="F950" s="460"/>
      <c r="G950" s="460"/>
      <c r="H950" s="460"/>
    </row>
    <row r="951" spans="1:8">
      <c r="A951" s="382" t="s">
        <v>989</v>
      </c>
      <c r="B951" s="382" t="s">
        <v>990</v>
      </c>
      <c r="C951" s="381" t="s">
        <v>991</v>
      </c>
      <c r="D951" s="395">
        <v>28</v>
      </c>
      <c r="E951" s="397">
        <v>28</v>
      </c>
      <c r="F951" s="397">
        <v>1</v>
      </c>
      <c r="G951" s="397">
        <v>2</v>
      </c>
      <c r="H951" s="397">
        <v>2</v>
      </c>
    </row>
    <row r="952" spans="1:8" ht="38.25" customHeight="1">
      <c r="A952" s="380" t="s">
        <v>992</v>
      </c>
      <c r="B952" s="382" t="s">
        <v>993</v>
      </c>
      <c r="C952" s="381" t="s">
        <v>994</v>
      </c>
      <c r="D952" s="395">
        <v>143</v>
      </c>
      <c r="E952" s="397">
        <v>143</v>
      </c>
      <c r="F952" s="397">
        <v>1</v>
      </c>
      <c r="G952" s="397">
        <v>2</v>
      </c>
      <c r="H952" s="397">
        <v>2</v>
      </c>
    </row>
    <row r="953" spans="1:8">
      <c r="A953" s="467"/>
      <c r="B953" s="468"/>
      <c r="C953" s="469"/>
      <c r="D953" s="314">
        <f>SUM(D15:D952)</f>
        <v>11691</v>
      </c>
      <c r="E953" s="314">
        <f t="shared" ref="E953:H953" si="0">SUM(E15:E952)</f>
        <v>11691</v>
      </c>
      <c r="F953" s="314">
        <f>SUM(F15:F952)</f>
        <v>313</v>
      </c>
      <c r="G953" s="314">
        <f t="shared" si="0"/>
        <v>2562</v>
      </c>
      <c r="H953" s="314">
        <f t="shared" si="0"/>
        <v>11613</v>
      </c>
    </row>
    <row r="954" spans="1:8">
      <c r="A954" s="368"/>
      <c r="B954" s="73"/>
      <c r="C954" s="312"/>
      <c r="D954" s="312"/>
      <c r="E954" s="73"/>
      <c r="F954"/>
      <c r="G954"/>
      <c r="H954"/>
    </row>
    <row r="955" spans="1:8">
      <c r="A955" s="470" t="str">
        <f>CONCATENATE("Total de Registros: ",COUNTA(C15:C952))</f>
        <v>Total de Registros: 938</v>
      </c>
      <c r="B955" s="470"/>
      <c r="C955" s="470"/>
      <c r="D955" s="470"/>
      <c r="E955" s="470"/>
      <c r="F955" s="470"/>
      <c r="G955" s="470"/>
      <c r="H955" s="470"/>
    </row>
    <row r="956" spans="1:8">
      <c r="A956" s="470" t="s">
        <v>995</v>
      </c>
      <c r="B956" s="470"/>
      <c r="C956" s="470"/>
      <c r="D956" s="470"/>
      <c r="E956" s="470"/>
      <c r="F956" s="470"/>
      <c r="G956" s="470"/>
      <c r="H956" s="470"/>
    </row>
    <row r="957" spans="1:8">
      <c r="A957" s="315"/>
      <c r="B957" s="315"/>
      <c r="C957" s="315"/>
      <c r="D957" s="315"/>
      <c r="E957" s="315"/>
      <c r="F957" s="315"/>
      <c r="G957" s="315"/>
      <c r="H957" s="315"/>
    </row>
    <row r="958" spans="1:8" ht="50.25" customHeight="1">
      <c r="A958" s="316" t="str">
        <f>CONCATENATE(COUNTA(A15:A952)," ","Temáticas de Capacitación")</f>
        <v>81 Temáticas de Capacitación</v>
      </c>
      <c r="B958" s="471" t="str">
        <f>CONCATENATE(COUNTA(C15:C952)," ","Registros individuales de Acciones de capacitación")</f>
        <v>938 Registros individuales de Acciones de capacitación</v>
      </c>
      <c r="C958" s="472"/>
      <c r="D958" s="317">
        <f>D953</f>
        <v>11691</v>
      </c>
      <c r="E958" s="317">
        <f>E953</f>
        <v>11691</v>
      </c>
      <c r="F958" s="317" t="s">
        <v>337</v>
      </c>
      <c r="G958" s="317" t="s">
        <v>338</v>
      </c>
      <c r="H958" s="317" t="s">
        <v>339</v>
      </c>
    </row>
    <row r="959" spans="1:8">
      <c r="A959" s="473" t="s">
        <v>996</v>
      </c>
      <c r="B959" s="473"/>
      <c r="C959" s="473"/>
      <c r="D959" s="473"/>
      <c r="E959" s="473"/>
      <c r="F959" s="352"/>
      <c r="G959" s="352"/>
      <c r="H959" s="352"/>
    </row>
    <row r="960" spans="1:8">
      <c r="A960" s="369" t="s">
        <v>58</v>
      </c>
      <c r="B960" s="353"/>
      <c r="C960" s="318"/>
      <c r="D960" s="318"/>
      <c r="E960" s="354"/>
      <c r="F960" s="353"/>
      <c r="G960" s="353"/>
      <c r="H960" s="353"/>
    </row>
    <row r="961" spans="1:8">
      <c r="A961" s="375" t="s">
        <v>247</v>
      </c>
      <c r="B961" s="10"/>
      <c r="C961" s="319"/>
      <c r="D961" s="319"/>
      <c r="E961" s="355"/>
      <c r="F961" s="10"/>
      <c r="G961" s="10"/>
      <c r="H961" s="10"/>
    </row>
  </sheetData>
  <mergeCells count="428">
    <mergeCell ref="A11:H11"/>
    <mergeCell ref="A12:C12"/>
    <mergeCell ref="F13:H13"/>
    <mergeCell ref="A5:H5"/>
    <mergeCell ref="A6:H6"/>
    <mergeCell ref="A7:H7"/>
    <mergeCell ref="A8:H8"/>
    <mergeCell ref="A9:H9"/>
    <mergeCell ref="A10:H10"/>
    <mergeCell ref="A15:A115"/>
    <mergeCell ref="B15:B115"/>
    <mergeCell ref="E15:E115"/>
    <mergeCell ref="F15:F115"/>
    <mergeCell ref="G15:G115"/>
    <mergeCell ref="H15:H115"/>
    <mergeCell ref="A116:A120"/>
    <mergeCell ref="B116:B120"/>
    <mergeCell ref="E116:E120"/>
    <mergeCell ref="F116:F120"/>
    <mergeCell ref="G116:G120"/>
    <mergeCell ref="H116:H120"/>
    <mergeCell ref="A121:A133"/>
    <mergeCell ref="B121:B133"/>
    <mergeCell ref="E121:E133"/>
    <mergeCell ref="F121:F133"/>
    <mergeCell ref="G121:G133"/>
    <mergeCell ref="H121:H133"/>
    <mergeCell ref="A134:A136"/>
    <mergeCell ref="B134:B136"/>
    <mergeCell ref="E134:E136"/>
    <mergeCell ref="F134:F136"/>
    <mergeCell ref="G134:G136"/>
    <mergeCell ref="H134:H136"/>
    <mergeCell ref="A228:A235"/>
    <mergeCell ref="B228:B235"/>
    <mergeCell ref="E228:E235"/>
    <mergeCell ref="F228:F235"/>
    <mergeCell ref="G228:G235"/>
    <mergeCell ref="H228:H235"/>
    <mergeCell ref="A236:A274"/>
    <mergeCell ref="B236:B274"/>
    <mergeCell ref="E236:E274"/>
    <mergeCell ref="F236:F274"/>
    <mergeCell ref="G236:G274"/>
    <mergeCell ref="H236:H274"/>
    <mergeCell ref="A453:A467"/>
    <mergeCell ref="B453:B467"/>
    <mergeCell ref="E453:E467"/>
    <mergeCell ref="F453:F467"/>
    <mergeCell ref="G453:G467"/>
    <mergeCell ref="H453:H467"/>
    <mergeCell ref="A468:A482"/>
    <mergeCell ref="B468:B482"/>
    <mergeCell ref="E468:E482"/>
    <mergeCell ref="F468:F482"/>
    <mergeCell ref="G468:G482"/>
    <mergeCell ref="H468:H482"/>
    <mergeCell ref="A497:A503"/>
    <mergeCell ref="B497:B503"/>
    <mergeCell ref="E497:E503"/>
    <mergeCell ref="F497:F503"/>
    <mergeCell ref="G497:G503"/>
    <mergeCell ref="H497:H503"/>
    <mergeCell ref="A504:A522"/>
    <mergeCell ref="B504:B522"/>
    <mergeCell ref="E504:E522"/>
    <mergeCell ref="F504:F522"/>
    <mergeCell ref="G504:G522"/>
    <mergeCell ref="H504:H522"/>
    <mergeCell ref="A626:A662"/>
    <mergeCell ref="B626:B662"/>
    <mergeCell ref="E626:E662"/>
    <mergeCell ref="F626:F662"/>
    <mergeCell ref="G626:G662"/>
    <mergeCell ref="H626:H662"/>
    <mergeCell ref="A556:A625"/>
    <mergeCell ref="B556:B625"/>
    <mergeCell ref="E556:E625"/>
    <mergeCell ref="F556:F625"/>
    <mergeCell ref="G556:G625"/>
    <mergeCell ref="H556:H625"/>
    <mergeCell ref="A664:A666"/>
    <mergeCell ref="B664:B666"/>
    <mergeCell ref="E664:E666"/>
    <mergeCell ref="F664:F666"/>
    <mergeCell ref="G664:G666"/>
    <mergeCell ref="H664:H666"/>
    <mergeCell ref="A667:A671"/>
    <mergeCell ref="B667:B671"/>
    <mergeCell ref="E667:E671"/>
    <mergeCell ref="F667:F671"/>
    <mergeCell ref="G667:G671"/>
    <mergeCell ref="H667:H671"/>
    <mergeCell ref="A690:A699"/>
    <mergeCell ref="B690:B699"/>
    <mergeCell ref="E690:E699"/>
    <mergeCell ref="F690:F699"/>
    <mergeCell ref="G690:G699"/>
    <mergeCell ref="H690:H699"/>
    <mergeCell ref="A700:A702"/>
    <mergeCell ref="B700:B702"/>
    <mergeCell ref="E700:E702"/>
    <mergeCell ref="F700:F702"/>
    <mergeCell ref="G700:G702"/>
    <mergeCell ref="H700:H702"/>
    <mergeCell ref="A725:A729"/>
    <mergeCell ref="B725:B729"/>
    <mergeCell ref="E725:E729"/>
    <mergeCell ref="F725:F729"/>
    <mergeCell ref="G725:G729"/>
    <mergeCell ref="H725:H729"/>
    <mergeCell ref="A730:A734"/>
    <mergeCell ref="B730:B734"/>
    <mergeCell ref="E730:E734"/>
    <mergeCell ref="F730:F734"/>
    <mergeCell ref="G730:G734"/>
    <mergeCell ref="H730:H734"/>
    <mergeCell ref="A763:A781"/>
    <mergeCell ref="B763:B781"/>
    <mergeCell ref="E763:E781"/>
    <mergeCell ref="F763:F781"/>
    <mergeCell ref="G763:G781"/>
    <mergeCell ref="H763:H781"/>
    <mergeCell ref="A742:A762"/>
    <mergeCell ref="B742:B762"/>
    <mergeCell ref="E742:E762"/>
    <mergeCell ref="F742:F762"/>
    <mergeCell ref="G742:G762"/>
    <mergeCell ref="H742:H762"/>
    <mergeCell ref="A782:A795"/>
    <mergeCell ref="B782:B795"/>
    <mergeCell ref="E782:E795"/>
    <mergeCell ref="F782:F795"/>
    <mergeCell ref="G782:G795"/>
    <mergeCell ref="H782:H795"/>
    <mergeCell ref="A796:A810"/>
    <mergeCell ref="B796:B810"/>
    <mergeCell ref="E796:E810"/>
    <mergeCell ref="F796:F810"/>
    <mergeCell ref="G796:G810"/>
    <mergeCell ref="H796:H810"/>
    <mergeCell ref="A839:A842"/>
    <mergeCell ref="B839:B842"/>
    <mergeCell ref="E839:E842"/>
    <mergeCell ref="F839:F842"/>
    <mergeCell ref="G839:G842"/>
    <mergeCell ref="H839:H842"/>
    <mergeCell ref="A843:A847"/>
    <mergeCell ref="B843:B847"/>
    <mergeCell ref="E843:E847"/>
    <mergeCell ref="F843:F847"/>
    <mergeCell ref="G843:G847"/>
    <mergeCell ref="H843:H847"/>
    <mergeCell ref="A953:C953"/>
    <mergeCell ref="A955:H955"/>
    <mergeCell ref="A956:H956"/>
    <mergeCell ref="B958:C958"/>
    <mergeCell ref="A959:E959"/>
    <mergeCell ref="A857:A860"/>
    <mergeCell ref="B857:B860"/>
    <mergeCell ref="E857:E860"/>
    <mergeCell ref="F857:F860"/>
    <mergeCell ref="G857:G860"/>
    <mergeCell ref="H857:H860"/>
    <mergeCell ref="A861:A864"/>
    <mergeCell ref="B861:B864"/>
    <mergeCell ref="E861:E864"/>
    <mergeCell ref="F861:F864"/>
    <mergeCell ref="G861:G864"/>
    <mergeCell ref="H861:H864"/>
    <mergeCell ref="A865:A867"/>
    <mergeCell ref="B865:B867"/>
    <mergeCell ref="E865:E867"/>
    <mergeCell ref="F865:F867"/>
    <mergeCell ref="G865:G867"/>
    <mergeCell ref="H865:H867"/>
    <mergeCell ref="A868:A887"/>
    <mergeCell ref="A170:A175"/>
    <mergeCell ref="B170:B175"/>
    <mergeCell ref="E170:E175"/>
    <mergeCell ref="F170:F175"/>
    <mergeCell ref="G170:G175"/>
    <mergeCell ref="H170:H175"/>
    <mergeCell ref="A176:A227"/>
    <mergeCell ref="B176:B227"/>
    <mergeCell ref="E176:E227"/>
    <mergeCell ref="F176:F227"/>
    <mergeCell ref="G176:G227"/>
    <mergeCell ref="H176:H227"/>
    <mergeCell ref="A137:A145"/>
    <mergeCell ref="B137:B145"/>
    <mergeCell ref="E137:E145"/>
    <mergeCell ref="F137:F145"/>
    <mergeCell ref="G137:G145"/>
    <mergeCell ref="H137:H145"/>
    <mergeCell ref="A146:A169"/>
    <mergeCell ref="B146:B169"/>
    <mergeCell ref="E146:E169"/>
    <mergeCell ref="F146:F169"/>
    <mergeCell ref="G146:G169"/>
    <mergeCell ref="H146:H169"/>
    <mergeCell ref="A275:A289"/>
    <mergeCell ref="B275:B289"/>
    <mergeCell ref="E275:E289"/>
    <mergeCell ref="F275:F289"/>
    <mergeCell ref="G275:G289"/>
    <mergeCell ref="H275:H289"/>
    <mergeCell ref="A290:A299"/>
    <mergeCell ref="B290:B299"/>
    <mergeCell ref="E290:E299"/>
    <mergeCell ref="F290:F299"/>
    <mergeCell ref="G290:G299"/>
    <mergeCell ref="H290:H299"/>
    <mergeCell ref="A300:A302"/>
    <mergeCell ref="B300:B302"/>
    <mergeCell ref="E300:E302"/>
    <mergeCell ref="F300:F302"/>
    <mergeCell ref="G300:G302"/>
    <mergeCell ref="H300:H302"/>
    <mergeCell ref="A303:A423"/>
    <mergeCell ref="B303:B423"/>
    <mergeCell ref="E303:E423"/>
    <mergeCell ref="F303:F423"/>
    <mergeCell ref="G303:G423"/>
    <mergeCell ref="H303:H423"/>
    <mergeCell ref="A424:A440"/>
    <mergeCell ref="B424:B440"/>
    <mergeCell ref="E424:E440"/>
    <mergeCell ref="F424:F440"/>
    <mergeCell ref="G424:G440"/>
    <mergeCell ref="H424:H440"/>
    <mergeCell ref="A441:A452"/>
    <mergeCell ref="B441:B452"/>
    <mergeCell ref="E441:E452"/>
    <mergeCell ref="F441:F452"/>
    <mergeCell ref="G441:G452"/>
    <mergeCell ref="H441:H452"/>
    <mergeCell ref="A483:A490"/>
    <mergeCell ref="B483:B490"/>
    <mergeCell ref="E483:E490"/>
    <mergeCell ref="F483:F490"/>
    <mergeCell ref="G483:G490"/>
    <mergeCell ref="H483:H490"/>
    <mergeCell ref="A491:A496"/>
    <mergeCell ref="B491:B496"/>
    <mergeCell ref="E491:E496"/>
    <mergeCell ref="F491:F496"/>
    <mergeCell ref="G491:G496"/>
    <mergeCell ref="H491:H496"/>
    <mergeCell ref="A523:A542"/>
    <mergeCell ref="B523:B542"/>
    <mergeCell ref="E523:E542"/>
    <mergeCell ref="F523:F542"/>
    <mergeCell ref="G523:G542"/>
    <mergeCell ref="H523:H542"/>
    <mergeCell ref="A544:A545"/>
    <mergeCell ref="B544:B545"/>
    <mergeCell ref="E544:E545"/>
    <mergeCell ref="F544:F545"/>
    <mergeCell ref="G544:G545"/>
    <mergeCell ref="H544:H545"/>
    <mergeCell ref="A546:A549"/>
    <mergeCell ref="B546:B549"/>
    <mergeCell ref="E546:E549"/>
    <mergeCell ref="F546:F549"/>
    <mergeCell ref="G546:G549"/>
    <mergeCell ref="H546:H549"/>
    <mergeCell ref="A550:A555"/>
    <mergeCell ref="B550:B555"/>
    <mergeCell ref="E550:E555"/>
    <mergeCell ref="F550:F555"/>
    <mergeCell ref="G550:G555"/>
    <mergeCell ref="H550:H555"/>
    <mergeCell ref="A672:A674"/>
    <mergeCell ref="B672:B674"/>
    <mergeCell ref="E672:E674"/>
    <mergeCell ref="F672:F674"/>
    <mergeCell ref="G672:G674"/>
    <mergeCell ref="H672:H674"/>
    <mergeCell ref="A675:A676"/>
    <mergeCell ref="B675:B676"/>
    <mergeCell ref="E675:E676"/>
    <mergeCell ref="F675:F676"/>
    <mergeCell ref="G675:G676"/>
    <mergeCell ref="H675:H676"/>
    <mergeCell ref="A677:A680"/>
    <mergeCell ref="B677:B680"/>
    <mergeCell ref="E677:E680"/>
    <mergeCell ref="F677:F680"/>
    <mergeCell ref="G677:G680"/>
    <mergeCell ref="H677:H680"/>
    <mergeCell ref="A681:A688"/>
    <mergeCell ref="B681:B688"/>
    <mergeCell ref="E681:E688"/>
    <mergeCell ref="F681:F688"/>
    <mergeCell ref="G681:G688"/>
    <mergeCell ref="H681:H688"/>
    <mergeCell ref="A703:A707"/>
    <mergeCell ref="B703:B707"/>
    <mergeCell ref="E703:E707"/>
    <mergeCell ref="F703:F707"/>
    <mergeCell ref="G703:G707"/>
    <mergeCell ref="H703:H707"/>
    <mergeCell ref="A709:A724"/>
    <mergeCell ref="B709:B724"/>
    <mergeCell ref="E709:E724"/>
    <mergeCell ref="F709:F724"/>
    <mergeCell ref="G709:G724"/>
    <mergeCell ref="H709:H724"/>
    <mergeCell ref="A735:A737"/>
    <mergeCell ref="B735:B737"/>
    <mergeCell ref="E735:E737"/>
    <mergeCell ref="F735:F737"/>
    <mergeCell ref="G735:G737"/>
    <mergeCell ref="H735:H737"/>
    <mergeCell ref="A738:A741"/>
    <mergeCell ref="B738:B741"/>
    <mergeCell ref="E738:E741"/>
    <mergeCell ref="F738:F741"/>
    <mergeCell ref="G738:G741"/>
    <mergeCell ref="H738:H741"/>
    <mergeCell ref="A811:A812"/>
    <mergeCell ref="B811:B812"/>
    <mergeCell ref="E811:E812"/>
    <mergeCell ref="F811:F812"/>
    <mergeCell ref="G811:G812"/>
    <mergeCell ref="H811:H812"/>
    <mergeCell ref="A813:A814"/>
    <mergeCell ref="B813:B814"/>
    <mergeCell ref="E813:E814"/>
    <mergeCell ref="F813:F814"/>
    <mergeCell ref="G813:G814"/>
    <mergeCell ref="H813:H814"/>
    <mergeCell ref="A815:A816"/>
    <mergeCell ref="B815:B816"/>
    <mergeCell ref="E815:E816"/>
    <mergeCell ref="F815:F816"/>
    <mergeCell ref="G815:G816"/>
    <mergeCell ref="H815:H816"/>
    <mergeCell ref="A817:A826"/>
    <mergeCell ref="B817:B826"/>
    <mergeCell ref="E817:E826"/>
    <mergeCell ref="F817:F826"/>
    <mergeCell ref="G817:G826"/>
    <mergeCell ref="H817:H826"/>
    <mergeCell ref="A827:A830"/>
    <mergeCell ref="B827:B830"/>
    <mergeCell ref="E827:E830"/>
    <mergeCell ref="F827:F830"/>
    <mergeCell ref="G827:G830"/>
    <mergeCell ref="H827:H830"/>
    <mergeCell ref="A831:A838"/>
    <mergeCell ref="B831:B838"/>
    <mergeCell ref="E831:E838"/>
    <mergeCell ref="F831:F838"/>
    <mergeCell ref="G831:G838"/>
    <mergeCell ref="H831:H838"/>
    <mergeCell ref="A848:A850"/>
    <mergeCell ref="B848:B850"/>
    <mergeCell ref="E848:E850"/>
    <mergeCell ref="F848:F850"/>
    <mergeCell ref="G848:G850"/>
    <mergeCell ref="H848:H850"/>
    <mergeCell ref="A852:A855"/>
    <mergeCell ref="B852:B855"/>
    <mergeCell ref="E852:E855"/>
    <mergeCell ref="F852:F855"/>
    <mergeCell ref="G852:G855"/>
    <mergeCell ref="H852:H855"/>
    <mergeCell ref="B868:B887"/>
    <mergeCell ref="E868:E887"/>
    <mergeCell ref="F868:F887"/>
    <mergeCell ref="G868:G887"/>
    <mergeCell ref="H868:H887"/>
    <mergeCell ref="A888:A903"/>
    <mergeCell ref="B888:B903"/>
    <mergeCell ref="E888:E903"/>
    <mergeCell ref="F888:F903"/>
    <mergeCell ref="G888:G903"/>
    <mergeCell ref="H888:H903"/>
    <mergeCell ref="A904:A909"/>
    <mergeCell ref="B904:B909"/>
    <mergeCell ref="E904:E909"/>
    <mergeCell ref="F904:F909"/>
    <mergeCell ref="G904:G909"/>
    <mergeCell ref="H904:H909"/>
    <mergeCell ref="A910:A911"/>
    <mergeCell ref="B910:B911"/>
    <mergeCell ref="E910:E911"/>
    <mergeCell ref="F910:F911"/>
    <mergeCell ref="G910:G911"/>
    <mergeCell ref="H910:H911"/>
    <mergeCell ref="A912:A918"/>
    <mergeCell ref="B912:B918"/>
    <mergeCell ref="E912:E918"/>
    <mergeCell ref="F912:F918"/>
    <mergeCell ref="G912:G918"/>
    <mergeCell ref="H912:H918"/>
    <mergeCell ref="A921:A927"/>
    <mergeCell ref="B921:B927"/>
    <mergeCell ref="E921:E927"/>
    <mergeCell ref="F921:F927"/>
    <mergeCell ref="G921:G927"/>
    <mergeCell ref="H921:H927"/>
    <mergeCell ref="A928:A940"/>
    <mergeCell ref="B928:B940"/>
    <mergeCell ref="E928:E940"/>
    <mergeCell ref="F928:F940"/>
    <mergeCell ref="G928:G940"/>
    <mergeCell ref="H928:H940"/>
    <mergeCell ref="A949:A950"/>
    <mergeCell ref="B949:B950"/>
    <mergeCell ref="E949:E950"/>
    <mergeCell ref="F949:F950"/>
    <mergeCell ref="G949:G950"/>
    <mergeCell ref="H949:H950"/>
    <mergeCell ref="A942:A945"/>
    <mergeCell ref="B942:B945"/>
    <mergeCell ref="E942:E945"/>
    <mergeCell ref="F942:F945"/>
    <mergeCell ref="G942:G945"/>
    <mergeCell ref="H942:H945"/>
    <mergeCell ref="A947:A948"/>
    <mergeCell ref="B947:B948"/>
    <mergeCell ref="E947:E948"/>
    <mergeCell ref="F947:F948"/>
    <mergeCell ref="G947:G948"/>
    <mergeCell ref="H947:H948"/>
  </mergeCells>
  <printOptions horizontalCentered="1" verticalCentered="1"/>
  <pageMargins left="0.70866141732283472" right="0.70866141732283472" top="0.74803149606299213" bottom="0.74803149606299213" header="0.31496062992125984" footer="0.31496062992125984"/>
  <pageSetup scale="48" fitToHeight="0" orientation="landscape" r:id="rId1"/>
  <rowBreaks count="16" manualBreakCount="16">
    <brk id="58" max="7" man="1"/>
    <brk id="120" max="7" man="1"/>
    <brk id="182" max="7" man="1"/>
    <brk id="244" max="7" man="1"/>
    <brk id="302" max="7" man="1"/>
    <brk id="365" max="7" man="1"/>
    <brk id="423" max="7" man="1"/>
    <brk id="482" max="7" man="1"/>
    <brk id="545" max="7" man="1"/>
    <brk id="601" max="7" man="1"/>
    <brk id="662" max="7" man="1"/>
    <brk id="715" max="7" man="1"/>
    <brk id="772" max="7" man="1"/>
    <brk id="833" max="7" man="1"/>
    <brk id="890" max="7" man="1"/>
    <brk id="94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50"/>
    <pageSetUpPr fitToPage="1"/>
  </sheetPr>
  <dimension ref="A6:H1005"/>
  <sheetViews>
    <sheetView showGridLines="0" view="pageBreakPreview" zoomScaleNormal="100" zoomScaleSheetLayoutView="100" workbookViewId="0">
      <selection activeCell="H52" sqref="H52"/>
    </sheetView>
  </sheetViews>
  <sheetFormatPr baseColWidth="10" defaultColWidth="16.83203125" defaultRowHeight="15" customHeight="1"/>
  <cols>
    <col min="1" max="1" width="26.33203125" style="1" customWidth="1"/>
    <col min="2" max="2" width="21" style="1" customWidth="1"/>
    <col min="3" max="3" width="22.83203125" style="1" customWidth="1"/>
    <col min="4" max="4" width="20.6640625" style="1" customWidth="1"/>
    <col min="5" max="5" width="23.6640625" style="1" customWidth="1"/>
    <col min="6" max="6" width="18.33203125" style="1" customWidth="1"/>
    <col min="7" max="7" width="16.83203125" style="1" customWidth="1"/>
    <col min="8" max="26" width="11.6640625" style="1" customWidth="1"/>
    <col min="27" max="16384" width="16.83203125" style="1"/>
  </cols>
  <sheetData>
    <row r="6" spans="1:8" ht="21" customHeight="1">
      <c r="A6" s="503" t="s">
        <v>6</v>
      </c>
      <c r="B6" s="504"/>
      <c r="C6" s="504"/>
      <c r="D6" s="504"/>
      <c r="E6" s="504"/>
      <c r="F6" s="504"/>
    </row>
    <row r="7" spans="1:8" ht="20.25" customHeight="1">
      <c r="A7" s="505" t="s">
        <v>7</v>
      </c>
      <c r="B7" s="506"/>
      <c r="C7" s="506"/>
      <c r="D7" s="506"/>
      <c r="E7" s="506"/>
      <c r="F7" s="506"/>
    </row>
    <row r="8" spans="1:8" ht="16.5" customHeight="1">
      <c r="A8" s="502" t="s">
        <v>8</v>
      </c>
      <c r="B8" s="506"/>
      <c r="C8" s="506"/>
      <c r="D8" s="506"/>
      <c r="E8" s="506"/>
      <c r="F8" s="506"/>
    </row>
    <row r="9" spans="1:8" ht="16.5" customHeight="1">
      <c r="A9" s="502" t="s">
        <v>9</v>
      </c>
      <c r="B9" s="506"/>
      <c r="C9" s="506"/>
      <c r="D9" s="506"/>
      <c r="E9" s="506"/>
      <c r="F9" s="506"/>
    </row>
    <row r="10" spans="1:8" ht="16.5" customHeight="1">
      <c r="A10" s="507" t="s">
        <v>10</v>
      </c>
      <c r="B10" s="507"/>
      <c r="C10" s="507"/>
      <c r="D10" s="507"/>
      <c r="E10" s="507"/>
      <c r="F10" s="507"/>
    </row>
    <row r="11" spans="1:8" ht="16.5" customHeight="1">
      <c r="A11" s="502" t="s">
        <v>959</v>
      </c>
      <c r="B11" s="502"/>
      <c r="C11" s="502"/>
      <c r="D11" s="502"/>
      <c r="E11" s="502"/>
      <c r="F11" s="502"/>
    </row>
    <row r="12" spans="1:8" ht="16.149999999999999" customHeight="1">
      <c r="A12" s="487"/>
      <c r="B12" s="488"/>
      <c r="C12" s="488"/>
      <c r="D12" s="488"/>
      <c r="E12" s="488"/>
      <c r="F12" s="488"/>
    </row>
    <row r="13" spans="1:8" ht="142.5" customHeight="1">
      <c r="A13" s="489" t="s">
        <v>1077</v>
      </c>
      <c r="B13" s="489"/>
      <c r="C13" s="489"/>
      <c r="D13" s="489"/>
      <c r="E13" s="489"/>
      <c r="F13" s="489"/>
      <c r="H13" s="2"/>
    </row>
    <row r="14" spans="1:8" ht="23.25" customHeight="1">
      <c r="A14" s="490" t="s">
        <v>11</v>
      </c>
      <c r="B14" s="491"/>
      <c r="C14" s="491"/>
      <c r="D14" s="491"/>
      <c r="E14" s="491"/>
      <c r="F14" s="491"/>
    </row>
    <row r="15" spans="1:8" ht="16.5" customHeight="1">
      <c r="A15" s="492" t="s">
        <v>960</v>
      </c>
      <c r="B15" s="494" t="s">
        <v>12</v>
      </c>
      <c r="C15" s="495"/>
      <c r="D15" s="495"/>
      <c r="E15" s="495"/>
      <c r="F15" s="491"/>
    </row>
    <row r="16" spans="1:8" ht="25.5" customHeight="1">
      <c r="A16" s="493"/>
      <c r="B16" s="496" t="s">
        <v>13</v>
      </c>
      <c r="C16" s="493"/>
      <c r="D16" s="493"/>
      <c r="E16" s="493"/>
      <c r="F16" s="493"/>
    </row>
    <row r="17" spans="1:8" ht="24" customHeight="1">
      <c r="A17" s="497" t="s">
        <v>14</v>
      </c>
      <c r="B17" s="497" t="s">
        <v>1074</v>
      </c>
      <c r="C17" s="497" t="s">
        <v>15</v>
      </c>
      <c r="D17" s="499" t="s">
        <v>16</v>
      </c>
      <c r="E17" s="499"/>
      <c r="F17" s="499"/>
    </row>
    <row r="18" spans="1:8" ht="15" customHeight="1">
      <c r="A18" s="498"/>
      <c r="B18" s="498"/>
      <c r="C18" s="498"/>
      <c r="D18" s="154" t="s">
        <v>17</v>
      </c>
      <c r="E18" s="154" t="s">
        <v>18</v>
      </c>
      <c r="F18" s="154" t="s">
        <v>19</v>
      </c>
    </row>
    <row r="19" spans="1:8" s="151" customFormat="1" ht="20.25" customHeight="1">
      <c r="A19" s="500">
        <f>'Solicitudes Admitidas'!E948</f>
        <v>11691</v>
      </c>
      <c r="B19" s="146" t="s">
        <v>20</v>
      </c>
      <c r="C19" s="145">
        <f>COUNTA('Participantes que iniciaron'!C11:C317)</f>
        <v>306</v>
      </c>
      <c r="D19" s="149">
        <f>'Participantes que iniciaron'!E317</f>
        <v>5863</v>
      </c>
      <c r="E19" s="149">
        <f>'Participantes que iniciaron'!F317</f>
        <v>3580</v>
      </c>
      <c r="F19" s="150">
        <f>SUM(D19:E19)</f>
        <v>9443</v>
      </c>
    </row>
    <row r="20" spans="1:8" s="151" customFormat="1" ht="20.25" customHeight="1">
      <c r="A20" s="501"/>
      <c r="B20" s="147" t="s">
        <v>21</v>
      </c>
      <c r="C20" s="148">
        <f>'Acciones Capacita q. Culminaron'!F25</f>
        <v>369</v>
      </c>
      <c r="D20" s="152">
        <f>'Participantes que Culminaron'!E35</f>
        <v>7562</v>
      </c>
      <c r="E20" s="152">
        <f>'Participantes que Culminaron'!F35</f>
        <v>4691</v>
      </c>
      <c r="F20" s="153">
        <f>SUM(D20:E20)</f>
        <v>12253</v>
      </c>
    </row>
    <row r="21" spans="1:8" ht="12" customHeight="1">
      <c r="A21" s="485" t="s">
        <v>22</v>
      </c>
      <c r="B21" s="486"/>
      <c r="C21" s="486"/>
      <c r="D21" s="486"/>
      <c r="E21" s="486"/>
      <c r="F21" s="486"/>
    </row>
    <row r="22" spans="1:8" ht="9" customHeight="1">
      <c r="A22" s="482" t="s">
        <v>23</v>
      </c>
      <c r="B22" s="482"/>
      <c r="C22" s="482"/>
      <c r="D22" s="482"/>
      <c r="E22" s="482"/>
      <c r="F22" s="482"/>
    </row>
    <row r="23" spans="1:8" ht="14.25" customHeight="1"/>
    <row r="24" spans="1:8" ht="14.25" customHeight="1">
      <c r="H24" s="3"/>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spans="1:5" ht="14.25" customHeight="1"/>
    <row r="34" spans="1:5" ht="14.25" customHeight="1"/>
    <row r="35" spans="1:5" ht="14.25" customHeight="1"/>
    <row r="36" spans="1:5" ht="14.25" customHeight="1"/>
    <row r="37" spans="1:5" ht="14.25" customHeight="1"/>
    <row r="38" spans="1:5" ht="14.25" customHeight="1"/>
    <row r="39" spans="1:5" ht="14.25" customHeight="1"/>
    <row r="40" spans="1:5" ht="14.25" customHeight="1"/>
    <row r="41" spans="1:5" ht="14.25" customHeight="1"/>
    <row r="42" spans="1:5" ht="14.25" customHeight="1"/>
    <row r="43" spans="1:5" ht="14.25" customHeight="1"/>
    <row r="44" spans="1:5" ht="14.25" customHeight="1">
      <c r="A44" s="483" t="s">
        <v>24</v>
      </c>
      <c r="B44" s="484"/>
      <c r="C44" s="484"/>
      <c r="D44" s="484"/>
      <c r="E44" s="484"/>
    </row>
    <row r="45" spans="1:5" ht="14.25" customHeight="1">
      <c r="A45" s="483" t="s">
        <v>25</v>
      </c>
      <c r="B45" s="484"/>
      <c r="C45" s="484"/>
      <c r="D45" s="484"/>
      <c r="E45" s="484"/>
    </row>
    <row r="46" spans="1:5" ht="14.25" customHeight="1">
      <c r="A46" s="483" t="s">
        <v>26</v>
      </c>
      <c r="B46" s="484"/>
      <c r="C46" s="484"/>
      <c r="D46" s="484"/>
      <c r="E46" s="484"/>
    </row>
    <row r="47" spans="1:5" ht="14.25" customHeight="1">
      <c r="A47" s="483" t="s">
        <v>1078</v>
      </c>
      <c r="B47" s="484"/>
      <c r="C47" s="484"/>
      <c r="D47" s="484"/>
      <c r="E47" s="484"/>
    </row>
    <row r="48" spans="1:5" ht="14.25" customHeight="1">
      <c r="A48" s="4"/>
      <c r="B48" s="5" t="s">
        <v>27</v>
      </c>
      <c r="C48" s="5" t="s">
        <v>20</v>
      </c>
      <c r="D48" s="5" t="s">
        <v>28</v>
      </c>
      <c r="E48" s="5" t="s">
        <v>29</v>
      </c>
    </row>
    <row r="49" spans="1:5" ht="15" customHeight="1">
      <c r="A49" s="6" t="s">
        <v>1078</v>
      </c>
      <c r="B49" s="7">
        <f>A19</f>
        <v>11691</v>
      </c>
      <c r="C49" s="7">
        <f>F19</f>
        <v>9443</v>
      </c>
      <c r="D49" s="7">
        <f>B49-C49</f>
        <v>2248</v>
      </c>
      <c r="E49" s="7">
        <f>F20</f>
        <v>12253</v>
      </c>
    </row>
    <row r="50" spans="1:5" ht="14.25" customHeight="1"/>
    <row r="51" spans="1:5" ht="14.25" customHeight="1"/>
    <row r="52" spans="1:5" ht="14.25" customHeight="1"/>
    <row r="53" spans="1:5" ht="14.25" customHeight="1"/>
    <row r="54" spans="1:5" ht="14.25" customHeight="1"/>
    <row r="55" spans="1:5" ht="14.25" customHeight="1"/>
    <row r="56" spans="1:5" ht="14.25" customHeight="1"/>
    <row r="57" spans="1:5" ht="14.25" customHeight="1"/>
    <row r="58" spans="1:5" ht="14.25" customHeight="1"/>
    <row r="59" spans="1:5" ht="14.25" customHeight="1"/>
    <row r="60" spans="1:5" ht="14.25" customHeight="1"/>
    <row r="61" spans="1:5" ht="14.25" customHeight="1"/>
    <row r="62" spans="1:5" ht="14.25" customHeight="1"/>
    <row r="63" spans="1:5" ht="14.25" customHeight="1"/>
    <row r="64" spans="1: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mergeCells count="23">
    <mergeCell ref="A11:F11"/>
    <mergeCell ref="A6:F6"/>
    <mergeCell ref="A7:F7"/>
    <mergeCell ref="A8:F8"/>
    <mergeCell ref="A9:F9"/>
    <mergeCell ref="A10:F10"/>
    <mergeCell ref="A21:F21"/>
    <mergeCell ref="A12:F12"/>
    <mergeCell ref="A13:F13"/>
    <mergeCell ref="A14:F14"/>
    <mergeCell ref="A15:A16"/>
    <mergeCell ref="B15:F15"/>
    <mergeCell ref="B16:F16"/>
    <mergeCell ref="A17:A18"/>
    <mergeCell ref="B17:B18"/>
    <mergeCell ref="C17:C18"/>
    <mergeCell ref="D17:F17"/>
    <mergeCell ref="A19:A20"/>
    <mergeCell ref="A22:F22"/>
    <mergeCell ref="A44:E44"/>
    <mergeCell ref="A45:E45"/>
    <mergeCell ref="A46:E46"/>
    <mergeCell ref="A47:E47"/>
  </mergeCells>
  <pageMargins left="0.7" right="0.7" top="0.75" bottom="0.75" header="0" footer="0"/>
  <pageSetup scale="76" fitToHeight="0" orientation="portrait" r:id="rId1"/>
  <ignoredErrors>
    <ignoredError sqref="F19:F2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50"/>
    <pageSetUpPr fitToPage="1"/>
  </sheetPr>
  <dimension ref="A1:O320"/>
  <sheetViews>
    <sheetView showGridLines="0" tabSelected="1" view="pageBreakPreview" zoomScaleNormal="100" zoomScaleSheetLayoutView="100" workbookViewId="0">
      <selection activeCell="D9" sqref="D9:D10"/>
    </sheetView>
  </sheetViews>
  <sheetFormatPr baseColWidth="10" defaultColWidth="9.33203125" defaultRowHeight="12.75"/>
  <cols>
    <col min="1" max="1" width="6.83203125" style="10" customWidth="1"/>
    <col min="2" max="2" width="63.33203125" style="10" customWidth="1"/>
    <col min="3" max="3" width="18.1640625" style="10" customWidth="1"/>
    <col min="4" max="4" width="17.33203125" style="10" customWidth="1"/>
    <col min="5" max="5" width="16.5" style="10" customWidth="1"/>
    <col min="6" max="6" width="16.1640625" style="10" customWidth="1"/>
    <col min="7" max="13" width="9.33203125" style="10"/>
    <col min="14" max="14" width="35.1640625" style="10" customWidth="1"/>
    <col min="15" max="15" width="12.6640625" style="10" customWidth="1"/>
    <col min="16" max="16384" width="9.33203125" style="10"/>
  </cols>
  <sheetData>
    <row r="1" spans="1:15" ht="54" customHeight="1">
      <c r="A1" s="524"/>
      <c r="B1" s="524"/>
      <c r="C1" s="524"/>
      <c r="D1" s="524"/>
      <c r="E1" s="524"/>
      <c r="F1" s="524"/>
    </row>
    <row r="2" spans="1:15" ht="45.75" customHeight="1">
      <c r="A2" s="525" t="s">
        <v>235</v>
      </c>
      <c r="B2" s="526"/>
      <c r="C2" s="526"/>
      <c r="D2" s="526"/>
      <c r="E2" s="526"/>
      <c r="F2" s="526"/>
    </row>
    <row r="3" spans="1:15" ht="21.75" customHeight="1">
      <c r="A3" s="426" t="s">
        <v>56</v>
      </c>
      <c r="B3" s="426"/>
      <c r="C3" s="426"/>
      <c r="D3" s="426"/>
      <c r="E3" s="426"/>
      <c r="F3" s="426"/>
      <c r="G3" s="11"/>
      <c r="H3" s="11"/>
      <c r="I3" s="11"/>
      <c r="J3" s="11"/>
      <c r="K3" s="11"/>
      <c r="L3" s="11"/>
    </row>
    <row r="4" spans="1:15">
      <c r="A4" s="527" t="s">
        <v>282</v>
      </c>
      <c r="B4" s="528"/>
      <c r="C4" s="528"/>
      <c r="D4" s="528"/>
      <c r="E4" s="528"/>
      <c r="F4" s="528"/>
    </row>
    <row r="5" spans="1:15" ht="13.5" customHeight="1">
      <c r="A5" s="534" t="str">
        <f>'Programación Académica'!Q10</f>
        <v>Acumulada al 4to Trimestre (Enero - Diciembre) 2024</v>
      </c>
      <c r="B5" s="534"/>
      <c r="C5" s="534"/>
      <c r="D5" s="534"/>
      <c r="E5" s="534"/>
      <c r="F5" s="534"/>
    </row>
    <row r="6" spans="1:15" s="68" customFormat="1" ht="24.75" customHeight="1">
      <c r="A6" s="529" t="s">
        <v>1001</v>
      </c>
      <c r="B6" s="530"/>
      <c r="C6" s="530"/>
      <c r="D6" s="530"/>
      <c r="E6" s="530"/>
      <c r="F6" s="530"/>
    </row>
    <row r="7" spans="1:15" ht="19.5" customHeight="1">
      <c r="A7" s="531" t="s">
        <v>964</v>
      </c>
      <c r="B7" s="532"/>
      <c r="C7" s="532"/>
      <c r="D7" s="533" t="s">
        <v>1002</v>
      </c>
      <c r="E7" s="533"/>
      <c r="F7" s="533"/>
    </row>
    <row r="8" spans="1:15" ht="27" customHeight="1">
      <c r="A8" s="535" t="s">
        <v>238</v>
      </c>
      <c r="B8" s="535"/>
      <c r="C8" s="535"/>
      <c r="D8" s="535"/>
      <c r="E8" s="535"/>
      <c r="F8" s="535"/>
    </row>
    <row r="9" spans="1:15" ht="23.25" customHeight="1">
      <c r="A9" s="508" t="s">
        <v>84</v>
      </c>
      <c r="B9" s="510" t="s">
        <v>239</v>
      </c>
      <c r="C9" s="512" t="s">
        <v>54</v>
      </c>
      <c r="D9" s="510" t="s">
        <v>240</v>
      </c>
      <c r="E9" s="514" t="s">
        <v>82</v>
      </c>
      <c r="F9" s="515"/>
    </row>
    <row r="10" spans="1:15" ht="23.85" customHeight="1">
      <c r="A10" s="509"/>
      <c r="B10" s="511"/>
      <c r="C10" s="513"/>
      <c r="D10" s="511"/>
      <c r="E10" s="66" t="s">
        <v>17</v>
      </c>
      <c r="F10" s="67" t="s">
        <v>18</v>
      </c>
      <c r="N10" s="144"/>
      <c r="O10" s="49"/>
    </row>
    <row r="11" spans="1:15" ht="34.5" customHeight="1">
      <c r="A11" s="65">
        <v>1</v>
      </c>
      <c r="B11" s="63" t="s">
        <v>849</v>
      </c>
      <c r="C11" s="64" t="s">
        <v>850</v>
      </c>
      <c r="D11" s="398">
        <v>100</v>
      </c>
      <c r="E11" s="399">
        <v>68</v>
      </c>
      <c r="F11" s="400">
        <v>32</v>
      </c>
      <c r="G11" s="258"/>
      <c r="N11" s="521"/>
      <c r="O11" s="523"/>
    </row>
    <row r="12" spans="1:15" ht="34.5" customHeight="1">
      <c r="A12" s="65">
        <v>2</v>
      </c>
      <c r="B12" s="63" t="s">
        <v>394</v>
      </c>
      <c r="C12" s="64" t="s">
        <v>390</v>
      </c>
      <c r="D12" s="398">
        <v>49</v>
      </c>
      <c r="E12" s="399">
        <v>26</v>
      </c>
      <c r="F12" s="400">
        <v>23</v>
      </c>
      <c r="G12" s="258"/>
      <c r="N12" s="522"/>
      <c r="O12" s="523"/>
    </row>
    <row r="13" spans="1:15" ht="34.5" customHeight="1">
      <c r="A13" s="65">
        <v>3</v>
      </c>
      <c r="B13" s="63" t="s">
        <v>394</v>
      </c>
      <c r="C13" s="64" t="s">
        <v>395</v>
      </c>
      <c r="D13" s="398">
        <v>35</v>
      </c>
      <c r="E13" s="399">
        <v>20</v>
      </c>
      <c r="F13" s="400">
        <v>15</v>
      </c>
      <c r="G13" s="258"/>
      <c r="N13" s="308"/>
      <c r="O13" s="49"/>
    </row>
    <row r="14" spans="1:15" ht="34.5" customHeight="1">
      <c r="A14" s="65">
        <v>4</v>
      </c>
      <c r="B14" s="63" t="s">
        <v>405</v>
      </c>
      <c r="C14" s="64" t="s">
        <v>406</v>
      </c>
      <c r="D14" s="398">
        <v>24</v>
      </c>
      <c r="E14" s="399">
        <v>17</v>
      </c>
      <c r="F14" s="400">
        <v>7</v>
      </c>
      <c r="G14" s="258"/>
      <c r="N14" s="308"/>
      <c r="O14" s="49"/>
    </row>
    <row r="15" spans="1:15" ht="34.5" customHeight="1">
      <c r="A15" s="65">
        <v>5</v>
      </c>
      <c r="B15" s="63" t="s">
        <v>405</v>
      </c>
      <c r="C15" s="64" t="s">
        <v>442</v>
      </c>
      <c r="D15" s="398">
        <v>22</v>
      </c>
      <c r="E15" s="399">
        <v>16</v>
      </c>
      <c r="F15" s="400">
        <v>6</v>
      </c>
      <c r="G15" s="258"/>
      <c r="N15" s="308"/>
      <c r="O15" s="49"/>
    </row>
    <row r="16" spans="1:15" ht="34.5" customHeight="1">
      <c r="A16" s="65">
        <v>6</v>
      </c>
      <c r="B16" s="63" t="s">
        <v>405</v>
      </c>
      <c r="C16" s="64" t="s">
        <v>456</v>
      </c>
      <c r="D16" s="398">
        <v>24</v>
      </c>
      <c r="E16" s="399">
        <v>14</v>
      </c>
      <c r="F16" s="400">
        <v>10</v>
      </c>
      <c r="G16" s="258"/>
      <c r="N16" s="308"/>
      <c r="O16" s="49"/>
    </row>
    <row r="17" spans="1:15" ht="34.5" customHeight="1">
      <c r="A17" s="65">
        <v>7</v>
      </c>
      <c r="B17" s="63" t="s">
        <v>729</v>
      </c>
      <c r="C17" s="64" t="s">
        <v>730</v>
      </c>
      <c r="D17" s="398">
        <v>39</v>
      </c>
      <c r="E17" s="399">
        <v>25</v>
      </c>
      <c r="F17" s="400">
        <v>14</v>
      </c>
      <c r="G17" s="258"/>
      <c r="N17" s="308"/>
      <c r="O17" s="49"/>
    </row>
    <row r="18" spans="1:15" ht="34.5" customHeight="1">
      <c r="A18" s="65">
        <v>8</v>
      </c>
      <c r="B18" s="63" t="s">
        <v>321</v>
      </c>
      <c r="C18" s="64" t="s">
        <v>322</v>
      </c>
      <c r="D18" s="398">
        <v>152</v>
      </c>
      <c r="E18" s="399">
        <v>98</v>
      </c>
      <c r="F18" s="400">
        <v>54</v>
      </c>
      <c r="G18" s="258"/>
      <c r="N18" s="308"/>
      <c r="O18" s="49"/>
    </row>
    <row r="19" spans="1:15" ht="34.5" customHeight="1">
      <c r="A19" s="65">
        <v>9</v>
      </c>
      <c r="B19" s="63" t="s">
        <v>33</v>
      </c>
      <c r="C19" s="64" t="s">
        <v>295</v>
      </c>
      <c r="D19" s="398">
        <v>57</v>
      </c>
      <c r="E19" s="399">
        <v>38</v>
      </c>
      <c r="F19" s="400">
        <v>19</v>
      </c>
      <c r="G19" s="258"/>
      <c r="N19" s="308"/>
      <c r="O19" s="49"/>
    </row>
    <row r="20" spans="1:15" ht="34.5" customHeight="1">
      <c r="A20" s="65">
        <v>10</v>
      </c>
      <c r="B20" s="63" t="s">
        <v>33</v>
      </c>
      <c r="C20" s="64" t="s">
        <v>293</v>
      </c>
      <c r="D20" s="398">
        <v>51</v>
      </c>
      <c r="E20" s="399">
        <v>38</v>
      </c>
      <c r="F20" s="400">
        <v>13</v>
      </c>
      <c r="G20" s="258"/>
      <c r="N20" s="308"/>
      <c r="O20" s="49"/>
    </row>
    <row r="21" spans="1:15" ht="34.5" customHeight="1">
      <c r="A21" s="65">
        <v>11</v>
      </c>
      <c r="B21" s="63" t="s">
        <v>33</v>
      </c>
      <c r="C21" s="64" t="s">
        <v>297</v>
      </c>
      <c r="D21" s="398">
        <v>53</v>
      </c>
      <c r="E21" s="399">
        <v>27</v>
      </c>
      <c r="F21" s="400">
        <v>26</v>
      </c>
      <c r="G21" s="258"/>
      <c r="N21" s="308"/>
      <c r="O21" s="49"/>
    </row>
    <row r="22" spans="1:15" ht="34.5" customHeight="1">
      <c r="A22" s="65">
        <v>12</v>
      </c>
      <c r="B22" s="63" t="s">
        <v>33</v>
      </c>
      <c r="C22" s="64" t="s">
        <v>299</v>
      </c>
      <c r="D22" s="398">
        <v>119</v>
      </c>
      <c r="E22" s="399">
        <v>75</v>
      </c>
      <c r="F22" s="400">
        <v>44</v>
      </c>
      <c r="G22" s="258"/>
      <c r="N22" s="308"/>
      <c r="O22" s="49"/>
    </row>
    <row r="23" spans="1:15" ht="34.5" customHeight="1">
      <c r="A23" s="65">
        <v>13</v>
      </c>
      <c r="B23" s="63" t="s">
        <v>33</v>
      </c>
      <c r="C23" s="64" t="s">
        <v>296</v>
      </c>
      <c r="D23" s="398">
        <v>55</v>
      </c>
      <c r="E23" s="399">
        <v>32</v>
      </c>
      <c r="F23" s="400">
        <v>23</v>
      </c>
      <c r="G23" s="258"/>
      <c r="N23" s="308"/>
      <c r="O23" s="49"/>
    </row>
    <row r="24" spans="1:15" ht="34.5" customHeight="1">
      <c r="A24" s="65">
        <v>14</v>
      </c>
      <c r="B24" s="63" t="s">
        <v>33</v>
      </c>
      <c r="C24" s="64" t="s">
        <v>285</v>
      </c>
      <c r="D24" s="398">
        <v>65</v>
      </c>
      <c r="E24" s="399">
        <v>50</v>
      </c>
      <c r="F24" s="400">
        <v>15</v>
      </c>
      <c r="G24" s="258"/>
      <c r="N24" s="308"/>
      <c r="O24" s="49"/>
    </row>
    <row r="25" spans="1:15" ht="34.5" customHeight="1">
      <c r="A25" s="65">
        <v>15</v>
      </c>
      <c r="B25" s="63" t="s">
        <v>33</v>
      </c>
      <c r="C25" s="64" t="s">
        <v>389</v>
      </c>
      <c r="D25" s="398">
        <v>85</v>
      </c>
      <c r="E25" s="399">
        <v>62</v>
      </c>
      <c r="F25" s="400">
        <v>23</v>
      </c>
      <c r="G25" s="258"/>
      <c r="N25" s="308"/>
      <c r="O25" s="49"/>
    </row>
    <row r="26" spans="1:15" ht="34.5" customHeight="1">
      <c r="A26" s="65">
        <v>16</v>
      </c>
      <c r="B26" s="63" t="s">
        <v>33</v>
      </c>
      <c r="C26" s="64" t="s">
        <v>300</v>
      </c>
      <c r="D26" s="398">
        <v>65</v>
      </c>
      <c r="E26" s="399">
        <v>53</v>
      </c>
      <c r="F26" s="400">
        <v>12</v>
      </c>
      <c r="G26" s="258"/>
      <c r="N26" s="308"/>
      <c r="O26" s="49"/>
    </row>
    <row r="27" spans="1:15" ht="34.5" customHeight="1">
      <c r="A27" s="65">
        <v>17</v>
      </c>
      <c r="B27" s="63" t="s">
        <v>33</v>
      </c>
      <c r="C27" s="64" t="s">
        <v>306</v>
      </c>
      <c r="D27" s="398">
        <v>30</v>
      </c>
      <c r="E27" s="399">
        <v>18</v>
      </c>
      <c r="F27" s="400">
        <v>12</v>
      </c>
      <c r="G27" s="258"/>
      <c r="N27" s="308"/>
      <c r="O27" s="49"/>
    </row>
    <row r="28" spans="1:15" ht="34.5" customHeight="1">
      <c r="A28" s="65">
        <v>18</v>
      </c>
      <c r="B28" s="63" t="s">
        <v>33</v>
      </c>
      <c r="C28" s="64" t="s">
        <v>392</v>
      </c>
      <c r="D28" s="398">
        <v>53</v>
      </c>
      <c r="E28" s="399">
        <v>42</v>
      </c>
      <c r="F28" s="400">
        <v>11</v>
      </c>
      <c r="G28" s="258"/>
      <c r="N28" s="308"/>
      <c r="O28" s="49"/>
    </row>
    <row r="29" spans="1:15" ht="34.5" customHeight="1">
      <c r="A29" s="65">
        <v>19</v>
      </c>
      <c r="B29" s="63" t="s">
        <v>33</v>
      </c>
      <c r="C29" s="64" t="s">
        <v>401</v>
      </c>
      <c r="D29" s="398">
        <v>51</v>
      </c>
      <c r="E29" s="399">
        <v>40</v>
      </c>
      <c r="F29" s="400">
        <v>11</v>
      </c>
      <c r="G29" s="258"/>
      <c r="N29" s="308"/>
      <c r="O29" s="49"/>
    </row>
    <row r="30" spans="1:15" ht="34.5" customHeight="1">
      <c r="A30" s="65">
        <v>20</v>
      </c>
      <c r="B30" s="63" t="s">
        <v>33</v>
      </c>
      <c r="C30" s="64" t="s">
        <v>396</v>
      </c>
      <c r="D30" s="398">
        <v>42</v>
      </c>
      <c r="E30" s="399">
        <v>33</v>
      </c>
      <c r="F30" s="400">
        <v>9</v>
      </c>
      <c r="G30" s="258"/>
      <c r="N30" s="308"/>
      <c r="O30" s="49"/>
    </row>
    <row r="31" spans="1:15" ht="34.5" customHeight="1">
      <c r="A31" s="65">
        <v>21</v>
      </c>
      <c r="B31" s="63" t="s">
        <v>33</v>
      </c>
      <c r="C31" s="64" t="s">
        <v>398</v>
      </c>
      <c r="D31" s="398">
        <v>60</v>
      </c>
      <c r="E31" s="399">
        <v>43</v>
      </c>
      <c r="F31" s="400">
        <v>17</v>
      </c>
      <c r="G31" s="258"/>
      <c r="N31" s="308"/>
      <c r="O31" s="49"/>
    </row>
    <row r="32" spans="1:15" ht="34.5" customHeight="1">
      <c r="A32" s="65">
        <v>22</v>
      </c>
      <c r="B32" s="63" t="s">
        <v>33</v>
      </c>
      <c r="C32" s="64" t="s">
        <v>423</v>
      </c>
      <c r="D32" s="398">
        <v>95</v>
      </c>
      <c r="E32" s="399">
        <v>54</v>
      </c>
      <c r="F32" s="400">
        <v>41</v>
      </c>
      <c r="G32" s="258"/>
      <c r="N32" s="308"/>
      <c r="O32" s="49"/>
    </row>
    <row r="33" spans="1:15" ht="34.5" customHeight="1">
      <c r="A33" s="65">
        <v>23</v>
      </c>
      <c r="B33" s="63" t="s">
        <v>33</v>
      </c>
      <c r="C33" s="64" t="s">
        <v>397</v>
      </c>
      <c r="D33" s="398">
        <v>17</v>
      </c>
      <c r="E33" s="399">
        <v>13</v>
      </c>
      <c r="F33" s="400">
        <v>4</v>
      </c>
      <c r="G33" s="258"/>
      <c r="N33" s="308"/>
      <c r="O33" s="49"/>
    </row>
    <row r="34" spans="1:15" ht="34.5" customHeight="1">
      <c r="A34" s="65">
        <v>24</v>
      </c>
      <c r="B34" s="63" t="s">
        <v>33</v>
      </c>
      <c r="C34" s="64" t="s">
        <v>393</v>
      </c>
      <c r="D34" s="398">
        <v>39</v>
      </c>
      <c r="E34" s="399">
        <v>30</v>
      </c>
      <c r="F34" s="400">
        <v>9</v>
      </c>
      <c r="G34" s="258"/>
      <c r="N34" s="308"/>
      <c r="O34" s="49"/>
    </row>
    <row r="35" spans="1:15" ht="34.5" customHeight="1">
      <c r="A35" s="65">
        <v>25</v>
      </c>
      <c r="B35" s="63" t="s">
        <v>33</v>
      </c>
      <c r="C35" s="64" t="s">
        <v>450</v>
      </c>
      <c r="D35" s="398">
        <v>62</v>
      </c>
      <c r="E35" s="399">
        <v>40</v>
      </c>
      <c r="F35" s="400">
        <v>22</v>
      </c>
      <c r="G35" s="258"/>
      <c r="N35" s="308"/>
      <c r="O35" s="49"/>
    </row>
    <row r="36" spans="1:15" ht="34.5" customHeight="1">
      <c r="A36" s="65">
        <v>26</v>
      </c>
      <c r="B36" s="63" t="s">
        <v>33</v>
      </c>
      <c r="C36" s="64" t="s">
        <v>413</v>
      </c>
      <c r="D36" s="398">
        <v>39</v>
      </c>
      <c r="E36" s="399">
        <v>28</v>
      </c>
      <c r="F36" s="400">
        <v>11</v>
      </c>
      <c r="G36" s="258"/>
      <c r="N36" s="308"/>
      <c r="O36" s="49"/>
    </row>
    <row r="37" spans="1:15" ht="34.5" customHeight="1">
      <c r="A37" s="65">
        <v>27</v>
      </c>
      <c r="B37" s="63" t="s">
        <v>33</v>
      </c>
      <c r="C37" s="64" t="s">
        <v>420</v>
      </c>
      <c r="D37" s="398">
        <v>63</v>
      </c>
      <c r="E37" s="399">
        <v>47</v>
      </c>
      <c r="F37" s="400">
        <v>16</v>
      </c>
      <c r="G37" s="258"/>
      <c r="N37" s="308"/>
      <c r="O37" s="49"/>
    </row>
    <row r="38" spans="1:15" ht="34.5" customHeight="1">
      <c r="A38" s="65">
        <v>28</v>
      </c>
      <c r="B38" s="63" t="s">
        <v>33</v>
      </c>
      <c r="C38" s="64" t="s">
        <v>454</v>
      </c>
      <c r="D38" s="398">
        <v>66</v>
      </c>
      <c r="E38" s="399">
        <v>46</v>
      </c>
      <c r="F38" s="400">
        <v>20</v>
      </c>
      <c r="G38" s="258"/>
      <c r="N38" s="308"/>
      <c r="O38" s="49"/>
    </row>
    <row r="39" spans="1:15" ht="34.5" customHeight="1">
      <c r="A39" s="65">
        <v>29</v>
      </c>
      <c r="B39" s="63" t="s">
        <v>33</v>
      </c>
      <c r="C39" s="64" t="s">
        <v>407</v>
      </c>
      <c r="D39" s="398">
        <v>74</v>
      </c>
      <c r="E39" s="399">
        <v>49</v>
      </c>
      <c r="F39" s="400">
        <v>25</v>
      </c>
      <c r="G39" s="258"/>
      <c r="N39" s="308"/>
      <c r="O39" s="49"/>
    </row>
    <row r="40" spans="1:15" ht="34.5" customHeight="1">
      <c r="A40" s="65">
        <v>30</v>
      </c>
      <c r="B40" s="63" t="s">
        <v>33</v>
      </c>
      <c r="C40" s="64" t="s">
        <v>492</v>
      </c>
      <c r="D40" s="398">
        <v>107</v>
      </c>
      <c r="E40" s="399">
        <v>85</v>
      </c>
      <c r="F40" s="400">
        <v>22</v>
      </c>
      <c r="G40" s="258"/>
      <c r="N40" s="308"/>
      <c r="O40" s="49"/>
    </row>
    <row r="41" spans="1:15" ht="34.5" customHeight="1">
      <c r="A41" s="65">
        <v>31</v>
      </c>
      <c r="B41" s="63" t="s">
        <v>33</v>
      </c>
      <c r="C41" s="64" t="s">
        <v>467</v>
      </c>
      <c r="D41" s="398">
        <v>34</v>
      </c>
      <c r="E41" s="399">
        <v>25</v>
      </c>
      <c r="F41" s="400">
        <v>9</v>
      </c>
      <c r="G41" s="258"/>
      <c r="N41" s="308"/>
      <c r="O41" s="49"/>
    </row>
    <row r="42" spans="1:15" ht="34.5" customHeight="1">
      <c r="A42" s="65">
        <v>32</v>
      </c>
      <c r="B42" s="63" t="s">
        <v>33</v>
      </c>
      <c r="C42" s="64" t="s">
        <v>421</v>
      </c>
      <c r="D42" s="398">
        <v>76</v>
      </c>
      <c r="E42" s="399">
        <v>38</v>
      </c>
      <c r="F42" s="400">
        <v>38</v>
      </c>
      <c r="G42" s="258"/>
      <c r="N42" s="308"/>
      <c r="O42" s="49"/>
    </row>
    <row r="43" spans="1:15" ht="34.5" customHeight="1">
      <c r="A43" s="65">
        <v>33</v>
      </c>
      <c r="B43" s="63" t="s">
        <v>33</v>
      </c>
      <c r="C43" s="64" t="s">
        <v>476</v>
      </c>
      <c r="D43" s="398">
        <v>167</v>
      </c>
      <c r="E43" s="399">
        <v>88</v>
      </c>
      <c r="F43" s="400">
        <v>79</v>
      </c>
      <c r="G43" s="258"/>
      <c r="N43" s="308"/>
      <c r="O43" s="49"/>
    </row>
    <row r="44" spans="1:15" ht="34.5" customHeight="1">
      <c r="A44" s="65">
        <v>34</v>
      </c>
      <c r="B44" s="63" t="s">
        <v>33</v>
      </c>
      <c r="C44" s="64" t="s">
        <v>424</v>
      </c>
      <c r="D44" s="398">
        <v>61</v>
      </c>
      <c r="E44" s="399">
        <v>33</v>
      </c>
      <c r="F44" s="400">
        <v>28</v>
      </c>
      <c r="G44" s="258"/>
      <c r="N44" s="308"/>
      <c r="O44" s="49"/>
    </row>
    <row r="45" spans="1:15" ht="34.5" customHeight="1">
      <c r="A45" s="65">
        <v>35</v>
      </c>
      <c r="B45" s="63" t="s">
        <v>33</v>
      </c>
      <c r="C45" s="64" t="s">
        <v>473</v>
      </c>
      <c r="D45" s="398">
        <v>99</v>
      </c>
      <c r="E45" s="399">
        <v>60</v>
      </c>
      <c r="F45" s="400">
        <v>39</v>
      </c>
      <c r="G45" s="258"/>
      <c r="N45" s="308"/>
      <c r="O45" s="49"/>
    </row>
    <row r="46" spans="1:15" ht="34.5" customHeight="1">
      <c r="A46" s="65">
        <v>36</v>
      </c>
      <c r="B46" s="63" t="s">
        <v>33</v>
      </c>
      <c r="C46" s="64" t="s">
        <v>451</v>
      </c>
      <c r="D46" s="398">
        <v>44</v>
      </c>
      <c r="E46" s="399">
        <v>35</v>
      </c>
      <c r="F46" s="400">
        <v>9</v>
      </c>
      <c r="G46" s="258"/>
      <c r="N46" s="308"/>
      <c r="O46" s="49"/>
    </row>
    <row r="47" spans="1:15" ht="34.5" customHeight="1">
      <c r="A47" s="65">
        <v>37</v>
      </c>
      <c r="B47" s="63" t="s">
        <v>33</v>
      </c>
      <c r="C47" s="64" t="s">
        <v>404</v>
      </c>
      <c r="D47" s="398">
        <v>26</v>
      </c>
      <c r="E47" s="399">
        <v>14</v>
      </c>
      <c r="F47" s="400">
        <v>12</v>
      </c>
      <c r="G47" s="258"/>
      <c r="N47" s="308"/>
      <c r="O47" s="49"/>
    </row>
    <row r="48" spans="1:15" ht="34.5" customHeight="1">
      <c r="A48" s="65">
        <v>38</v>
      </c>
      <c r="B48" s="63" t="s">
        <v>33</v>
      </c>
      <c r="C48" s="64" t="s">
        <v>513</v>
      </c>
      <c r="D48" s="398">
        <v>25</v>
      </c>
      <c r="E48" s="399">
        <v>15</v>
      </c>
      <c r="F48" s="400">
        <v>10</v>
      </c>
      <c r="G48" s="258"/>
      <c r="N48" s="308"/>
      <c r="O48" s="49"/>
    </row>
    <row r="49" spans="1:15" ht="34.5" customHeight="1">
      <c r="A49" s="65">
        <v>39</v>
      </c>
      <c r="B49" s="63" t="s">
        <v>33</v>
      </c>
      <c r="C49" s="64" t="s">
        <v>551</v>
      </c>
      <c r="D49" s="398">
        <v>15</v>
      </c>
      <c r="E49" s="399">
        <v>11</v>
      </c>
      <c r="F49" s="400">
        <v>4</v>
      </c>
      <c r="G49" s="258"/>
      <c r="N49" s="308"/>
      <c r="O49" s="49"/>
    </row>
    <row r="50" spans="1:15" ht="34.5" customHeight="1">
      <c r="A50" s="65">
        <v>40</v>
      </c>
      <c r="B50" s="63" t="s">
        <v>33</v>
      </c>
      <c r="C50" s="64" t="s">
        <v>555</v>
      </c>
      <c r="D50" s="398">
        <v>21</v>
      </c>
      <c r="E50" s="399">
        <v>8</v>
      </c>
      <c r="F50" s="400">
        <v>13</v>
      </c>
      <c r="G50" s="258"/>
      <c r="N50" s="308"/>
      <c r="O50" s="49"/>
    </row>
    <row r="51" spans="1:15" ht="34.5" customHeight="1">
      <c r="A51" s="65">
        <v>41</v>
      </c>
      <c r="B51" s="63" t="s">
        <v>33</v>
      </c>
      <c r="C51" s="64" t="s">
        <v>810</v>
      </c>
      <c r="D51" s="398">
        <v>43</v>
      </c>
      <c r="E51" s="399">
        <v>2</v>
      </c>
      <c r="F51" s="400">
        <v>41</v>
      </c>
      <c r="G51" s="258"/>
      <c r="N51" s="308"/>
      <c r="O51" s="49"/>
    </row>
    <row r="52" spans="1:15" ht="34.5" customHeight="1">
      <c r="A52" s="65">
        <v>42</v>
      </c>
      <c r="B52" s="63" t="s">
        <v>308</v>
      </c>
      <c r="C52" s="64" t="s">
        <v>309</v>
      </c>
      <c r="D52" s="398">
        <v>67</v>
      </c>
      <c r="E52" s="399">
        <v>64</v>
      </c>
      <c r="F52" s="400">
        <v>3</v>
      </c>
      <c r="G52" s="258"/>
      <c r="N52" s="308"/>
      <c r="O52" s="49"/>
    </row>
    <row r="53" spans="1:15" ht="34.5" customHeight="1">
      <c r="A53" s="65">
        <v>43</v>
      </c>
      <c r="B53" s="63" t="s">
        <v>989</v>
      </c>
      <c r="C53" s="64" t="s">
        <v>991</v>
      </c>
      <c r="D53" s="398">
        <v>28</v>
      </c>
      <c r="E53" s="399">
        <v>3</v>
      </c>
      <c r="F53" s="400">
        <v>25</v>
      </c>
      <c r="G53" s="258"/>
      <c r="N53" s="308"/>
      <c r="O53" s="49"/>
    </row>
    <row r="54" spans="1:15" ht="34.5" customHeight="1">
      <c r="A54" s="65">
        <v>44</v>
      </c>
      <c r="B54" s="63" t="s">
        <v>992</v>
      </c>
      <c r="C54" s="64" t="s">
        <v>994</v>
      </c>
      <c r="D54" s="398">
        <v>143</v>
      </c>
      <c r="E54" s="399">
        <v>100</v>
      </c>
      <c r="F54" s="400">
        <v>43</v>
      </c>
      <c r="G54" s="258"/>
      <c r="N54" s="308"/>
      <c r="O54" s="49"/>
    </row>
    <row r="55" spans="1:15" ht="34.5" customHeight="1">
      <c r="A55" s="65">
        <v>45</v>
      </c>
      <c r="B55" s="63" t="s">
        <v>477</v>
      </c>
      <c r="C55" s="64" t="s">
        <v>478</v>
      </c>
      <c r="D55" s="398">
        <v>210</v>
      </c>
      <c r="E55" s="399">
        <v>133</v>
      </c>
      <c r="F55" s="400">
        <v>77</v>
      </c>
      <c r="G55" s="258"/>
      <c r="N55" s="308"/>
      <c r="O55" s="49"/>
    </row>
    <row r="56" spans="1:15" ht="34.5" customHeight="1">
      <c r="A56" s="65">
        <v>46</v>
      </c>
      <c r="B56" s="63" t="s">
        <v>402</v>
      </c>
      <c r="C56" s="64" t="s">
        <v>403</v>
      </c>
      <c r="D56" s="398">
        <v>24</v>
      </c>
      <c r="E56" s="399">
        <v>14</v>
      </c>
      <c r="F56" s="400">
        <v>10</v>
      </c>
      <c r="G56" s="258"/>
      <c r="N56" s="308"/>
      <c r="O56" s="49"/>
    </row>
    <row r="57" spans="1:15" ht="34.5" customHeight="1">
      <c r="A57" s="65">
        <v>47</v>
      </c>
      <c r="B57" s="63" t="s">
        <v>543</v>
      </c>
      <c r="C57" s="64" t="s">
        <v>544</v>
      </c>
      <c r="D57" s="398">
        <v>57</v>
      </c>
      <c r="E57" s="399">
        <v>37</v>
      </c>
      <c r="F57" s="400">
        <v>20</v>
      </c>
      <c r="G57" s="258"/>
      <c r="N57" s="308"/>
      <c r="O57" s="49"/>
    </row>
    <row r="58" spans="1:15" ht="34.5" customHeight="1">
      <c r="A58" s="65">
        <v>48</v>
      </c>
      <c r="B58" s="63" t="s">
        <v>543</v>
      </c>
      <c r="C58" s="64" t="s">
        <v>774</v>
      </c>
      <c r="D58" s="398">
        <v>72</v>
      </c>
      <c r="E58" s="399">
        <v>46</v>
      </c>
      <c r="F58" s="400">
        <v>26</v>
      </c>
      <c r="G58" s="258"/>
      <c r="N58" s="308"/>
      <c r="O58" s="49"/>
    </row>
    <row r="59" spans="1:15" ht="34.5" customHeight="1">
      <c r="A59" s="65">
        <v>49</v>
      </c>
      <c r="B59" s="63" t="s">
        <v>832</v>
      </c>
      <c r="C59" s="64" t="s">
        <v>833</v>
      </c>
      <c r="D59" s="398">
        <v>29</v>
      </c>
      <c r="E59" s="399">
        <v>18</v>
      </c>
      <c r="F59" s="400">
        <v>11</v>
      </c>
      <c r="G59" s="258"/>
      <c r="N59" s="308"/>
      <c r="O59" s="49"/>
    </row>
    <row r="60" spans="1:15" ht="34.5" customHeight="1">
      <c r="A60" s="65">
        <v>50</v>
      </c>
      <c r="B60" s="63" t="s">
        <v>399</v>
      </c>
      <c r="C60" s="64" t="s">
        <v>400</v>
      </c>
      <c r="D60" s="398">
        <v>94</v>
      </c>
      <c r="E60" s="399">
        <v>57</v>
      </c>
      <c r="F60" s="400">
        <v>37</v>
      </c>
      <c r="G60" s="258"/>
      <c r="N60" s="308"/>
      <c r="O60" s="49"/>
    </row>
    <row r="61" spans="1:15" ht="34.5" customHeight="1">
      <c r="A61" s="65">
        <v>51</v>
      </c>
      <c r="B61" s="63" t="s">
        <v>618</v>
      </c>
      <c r="C61" s="64" t="s">
        <v>323</v>
      </c>
      <c r="D61" s="398">
        <v>82</v>
      </c>
      <c r="E61" s="399">
        <v>34</v>
      </c>
      <c r="F61" s="400">
        <v>48</v>
      </c>
      <c r="G61" s="258"/>
      <c r="N61" s="308"/>
      <c r="O61" s="49"/>
    </row>
    <row r="62" spans="1:15" ht="34.5" customHeight="1">
      <c r="A62" s="65">
        <v>52</v>
      </c>
      <c r="B62" s="63" t="s">
        <v>618</v>
      </c>
      <c r="C62" s="64" t="s">
        <v>754</v>
      </c>
      <c r="D62" s="398">
        <v>16</v>
      </c>
      <c r="E62" s="399">
        <v>6</v>
      </c>
      <c r="F62" s="400">
        <v>10</v>
      </c>
      <c r="G62" s="258"/>
      <c r="N62" s="308"/>
      <c r="O62" s="49"/>
    </row>
    <row r="63" spans="1:15" ht="34.5" customHeight="1">
      <c r="A63" s="65">
        <v>53</v>
      </c>
      <c r="B63" s="63" t="s">
        <v>618</v>
      </c>
      <c r="C63" s="64" t="s">
        <v>760</v>
      </c>
      <c r="D63" s="398">
        <v>27</v>
      </c>
      <c r="E63" s="399">
        <v>9</v>
      </c>
      <c r="F63" s="400">
        <v>18</v>
      </c>
      <c r="G63" s="258"/>
      <c r="N63" s="308"/>
      <c r="O63" s="49"/>
    </row>
    <row r="64" spans="1:15" ht="34.5" customHeight="1">
      <c r="A64" s="65">
        <v>54</v>
      </c>
      <c r="B64" s="63" t="s">
        <v>425</v>
      </c>
      <c r="C64" s="64" t="s">
        <v>426</v>
      </c>
      <c r="D64" s="398">
        <v>24</v>
      </c>
      <c r="E64" s="399">
        <v>16</v>
      </c>
      <c r="F64" s="400">
        <v>8</v>
      </c>
      <c r="G64" s="258"/>
      <c r="N64" s="308"/>
      <c r="O64" s="49"/>
    </row>
    <row r="65" spans="1:15" ht="34.5" customHeight="1">
      <c r="A65" s="65">
        <v>55</v>
      </c>
      <c r="B65" s="63" t="s">
        <v>425</v>
      </c>
      <c r="C65" s="64" t="s">
        <v>483</v>
      </c>
      <c r="D65" s="398">
        <v>38</v>
      </c>
      <c r="E65" s="399">
        <v>25</v>
      </c>
      <c r="F65" s="400">
        <v>13</v>
      </c>
      <c r="G65" s="258"/>
      <c r="N65" s="308"/>
      <c r="O65" s="49"/>
    </row>
    <row r="66" spans="1:15" ht="34.5" customHeight="1">
      <c r="A66" s="65">
        <v>56</v>
      </c>
      <c r="B66" s="63" t="s">
        <v>425</v>
      </c>
      <c r="C66" s="64" t="s">
        <v>532</v>
      </c>
      <c r="D66" s="398">
        <v>94</v>
      </c>
      <c r="E66" s="399">
        <v>66</v>
      </c>
      <c r="F66" s="400">
        <v>28</v>
      </c>
      <c r="G66" s="258"/>
      <c r="N66" s="308"/>
      <c r="O66" s="49"/>
    </row>
    <row r="67" spans="1:15" ht="34.5" customHeight="1">
      <c r="A67" s="65">
        <v>57</v>
      </c>
      <c r="B67" s="63" t="s">
        <v>490</v>
      </c>
      <c r="C67" s="64" t="s">
        <v>491</v>
      </c>
      <c r="D67" s="398">
        <v>52</v>
      </c>
      <c r="E67" s="399">
        <v>32</v>
      </c>
      <c r="F67" s="400">
        <v>20</v>
      </c>
      <c r="G67" s="258"/>
      <c r="N67" s="308"/>
      <c r="O67" s="49"/>
    </row>
    <row r="68" spans="1:15" ht="34.5" customHeight="1">
      <c r="A68" s="65">
        <v>58</v>
      </c>
      <c r="B68" s="63" t="s">
        <v>490</v>
      </c>
      <c r="C68" s="64" t="s">
        <v>565</v>
      </c>
      <c r="D68" s="398">
        <v>53</v>
      </c>
      <c r="E68" s="399">
        <v>39</v>
      </c>
      <c r="F68" s="400">
        <v>14</v>
      </c>
      <c r="G68" s="258"/>
      <c r="N68" s="308"/>
      <c r="O68" s="49"/>
    </row>
    <row r="69" spans="1:15" ht="34.5" customHeight="1">
      <c r="A69" s="65">
        <v>59</v>
      </c>
      <c r="B69" s="63" t="s">
        <v>845</v>
      </c>
      <c r="C69" s="64" t="s">
        <v>846</v>
      </c>
      <c r="D69" s="398">
        <v>26</v>
      </c>
      <c r="E69" s="399">
        <v>13</v>
      </c>
      <c r="F69" s="400">
        <v>13</v>
      </c>
      <c r="G69" s="258"/>
      <c r="N69" s="308"/>
      <c r="O69" s="49"/>
    </row>
    <row r="70" spans="1:15" ht="34.5" customHeight="1">
      <c r="A70" s="65">
        <v>60</v>
      </c>
      <c r="B70" s="63" t="s">
        <v>787</v>
      </c>
      <c r="C70" s="64" t="s">
        <v>788</v>
      </c>
      <c r="D70" s="398">
        <v>114</v>
      </c>
      <c r="E70" s="399">
        <v>59</v>
      </c>
      <c r="F70" s="400">
        <v>55</v>
      </c>
      <c r="G70" s="258"/>
      <c r="N70" s="308"/>
      <c r="O70" s="49"/>
    </row>
    <row r="71" spans="1:15" ht="34.5" customHeight="1">
      <c r="A71" s="65">
        <v>61</v>
      </c>
      <c r="B71" s="63" t="s">
        <v>533</v>
      </c>
      <c r="C71" s="64" t="s">
        <v>534</v>
      </c>
      <c r="D71" s="398">
        <v>10</v>
      </c>
      <c r="E71" s="399">
        <v>7</v>
      </c>
      <c r="F71" s="400">
        <v>3</v>
      </c>
      <c r="G71" s="258"/>
      <c r="N71" s="308"/>
      <c r="O71" s="49"/>
    </row>
    <row r="72" spans="1:15" ht="34.5" customHeight="1">
      <c r="A72" s="65">
        <v>62</v>
      </c>
      <c r="B72" s="63" t="s">
        <v>40</v>
      </c>
      <c r="C72" s="64" t="s">
        <v>286</v>
      </c>
      <c r="D72" s="398">
        <v>18</v>
      </c>
      <c r="E72" s="399">
        <v>4</v>
      </c>
      <c r="F72" s="400">
        <v>14</v>
      </c>
      <c r="G72" s="258"/>
      <c r="N72" s="308"/>
      <c r="O72" s="49"/>
    </row>
    <row r="73" spans="1:15" ht="34.5" customHeight="1">
      <c r="A73" s="65">
        <v>63</v>
      </c>
      <c r="B73" s="63" t="s">
        <v>40</v>
      </c>
      <c r="C73" s="64" t="s">
        <v>294</v>
      </c>
      <c r="D73" s="398">
        <v>20</v>
      </c>
      <c r="E73" s="399">
        <v>6</v>
      </c>
      <c r="F73" s="400">
        <v>14</v>
      </c>
      <c r="G73" s="258"/>
      <c r="N73" s="308"/>
      <c r="O73" s="49"/>
    </row>
    <row r="74" spans="1:15" ht="34.5" customHeight="1">
      <c r="A74" s="65">
        <v>64</v>
      </c>
      <c r="B74" s="63" t="s">
        <v>40</v>
      </c>
      <c r="C74" s="64" t="s">
        <v>302</v>
      </c>
      <c r="D74" s="398">
        <v>30</v>
      </c>
      <c r="E74" s="399">
        <v>16</v>
      </c>
      <c r="F74" s="400">
        <v>14</v>
      </c>
      <c r="G74" s="258"/>
      <c r="N74" s="308"/>
      <c r="O74" s="49"/>
    </row>
    <row r="75" spans="1:15" ht="34.5" customHeight="1">
      <c r="A75" s="65">
        <v>65</v>
      </c>
      <c r="B75" s="63" t="s">
        <v>40</v>
      </c>
      <c r="C75" s="64" t="s">
        <v>310</v>
      </c>
      <c r="D75" s="398">
        <v>27</v>
      </c>
      <c r="E75" s="399">
        <v>11</v>
      </c>
      <c r="F75" s="400">
        <v>16</v>
      </c>
      <c r="G75" s="258"/>
      <c r="N75" s="308"/>
      <c r="O75" s="49"/>
    </row>
    <row r="76" spans="1:15" ht="34.5" customHeight="1">
      <c r="A76" s="65">
        <v>66</v>
      </c>
      <c r="B76" s="63" t="s">
        <v>40</v>
      </c>
      <c r="C76" s="64" t="s">
        <v>314</v>
      </c>
      <c r="D76" s="398">
        <v>20</v>
      </c>
      <c r="E76" s="399">
        <v>11</v>
      </c>
      <c r="F76" s="400">
        <v>9</v>
      </c>
      <c r="G76" s="258"/>
      <c r="N76" s="308"/>
      <c r="O76" s="49"/>
    </row>
    <row r="77" spans="1:15" ht="34.5" customHeight="1">
      <c r="A77" s="65">
        <v>67</v>
      </c>
      <c r="B77" s="63" t="s">
        <v>40</v>
      </c>
      <c r="C77" s="64" t="s">
        <v>327</v>
      </c>
      <c r="D77" s="398">
        <v>38</v>
      </c>
      <c r="E77" s="399">
        <v>21</v>
      </c>
      <c r="F77" s="400">
        <v>17</v>
      </c>
      <c r="G77" s="258"/>
      <c r="N77" s="308"/>
      <c r="O77" s="49"/>
    </row>
    <row r="78" spans="1:15" ht="34.5" customHeight="1">
      <c r="A78" s="65">
        <v>68</v>
      </c>
      <c r="B78" s="63" t="s">
        <v>40</v>
      </c>
      <c r="C78" s="64" t="s">
        <v>453</v>
      </c>
      <c r="D78" s="398">
        <v>14</v>
      </c>
      <c r="E78" s="399">
        <v>9</v>
      </c>
      <c r="F78" s="400">
        <v>5</v>
      </c>
      <c r="G78" s="258"/>
      <c r="N78" s="308"/>
      <c r="O78" s="49"/>
    </row>
    <row r="79" spans="1:15" ht="34.5" customHeight="1">
      <c r="A79" s="65">
        <v>69</v>
      </c>
      <c r="B79" s="63" t="s">
        <v>40</v>
      </c>
      <c r="C79" s="64" t="s">
        <v>482</v>
      </c>
      <c r="D79" s="398">
        <v>20</v>
      </c>
      <c r="E79" s="399">
        <v>15</v>
      </c>
      <c r="F79" s="400">
        <v>5</v>
      </c>
      <c r="G79" s="258"/>
      <c r="N79" s="308"/>
      <c r="O79" s="49"/>
    </row>
    <row r="80" spans="1:15" ht="34.5" customHeight="1">
      <c r="A80" s="65">
        <v>70</v>
      </c>
      <c r="B80" s="63" t="s">
        <v>40</v>
      </c>
      <c r="C80" s="64" t="s">
        <v>493</v>
      </c>
      <c r="D80" s="398">
        <v>28</v>
      </c>
      <c r="E80" s="399">
        <v>12</v>
      </c>
      <c r="F80" s="400">
        <v>16</v>
      </c>
      <c r="G80" s="258"/>
      <c r="N80" s="308"/>
      <c r="O80" s="49"/>
    </row>
    <row r="81" spans="1:15" ht="34.5" customHeight="1">
      <c r="A81" s="65">
        <v>71</v>
      </c>
      <c r="B81" s="63" t="s">
        <v>40</v>
      </c>
      <c r="C81" s="64" t="s">
        <v>460</v>
      </c>
      <c r="D81" s="398">
        <v>33</v>
      </c>
      <c r="E81" s="399">
        <v>22</v>
      </c>
      <c r="F81" s="400">
        <v>11</v>
      </c>
      <c r="G81" s="258"/>
      <c r="N81" s="308"/>
      <c r="O81" s="49"/>
    </row>
    <row r="82" spans="1:15" ht="34.5" customHeight="1">
      <c r="A82" s="65">
        <v>72</v>
      </c>
      <c r="B82" s="63" t="s">
        <v>40</v>
      </c>
      <c r="C82" s="64" t="s">
        <v>487</v>
      </c>
      <c r="D82" s="398">
        <v>29</v>
      </c>
      <c r="E82" s="399">
        <v>19</v>
      </c>
      <c r="F82" s="400">
        <v>10</v>
      </c>
      <c r="G82" s="258"/>
      <c r="N82" s="308"/>
      <c r="O82" s="49"/>
    </row>
    <row r="83" spans="1:15" ht="34.5" customHeight="1">
      <c r="A83" s="65">
        <v>73</v>
      </c>
      <c r="B83" s="63" t="s">
        <v>40</v>
      </c>
      <c r="C83" s="64" t="s">
        <v>516</v>
      </c>
      <c r="D83" s="398">
        <v>34</v>
      </c>
      <c r="E83" s="399">
        <v>20</v>
      </c>
      <c r="F83" s="400">
        <v>14</v>
      </c>
      <c r="G83" s="258"/>
      <c r="N83" s="308"/>
      <c r="O83" s="49"/>
    </row>
    <row r="84" spans="1:15" ht="34.5" customHeight="1">
      <c r="A84" s="65">
        <v>74</v>
      </c>
      <c r="B84" s="63" t="s">
        <v>40</v>
      </c>
      <c r="C84" s="64" t="s">
        <v>545</v>
      </c>
      <c r="D84" s="398">
        <v>23</v>
      </c>
      <c r="E84" s="399">
        <v>15</v>
      </c>
      <c r="F84" s="400">
        <v>8</v>
      </c>
      <c r="G84" s="258"/>
      <c r="N84" s="308"/>
      <c r="O84" s="49"/>
    </row>
    <row r="85" spans="1:15" ht="34.5" customHeight="1">
      <c r="A85" s="65">
        <v>75</v>
      </c>
      <c r="B85" s="63" t="s">
        <v>40</v>
      </c>
      <c r="C85" s="64" t="s">
        <v>537</v>
      </c>
      <c r="D85" s="398">
        <v>32</v>
      </c>
      <c r="E85" s="399">
        <v>26</v>
      </c>
      <c r="F85" s="400">
        <v>6</v>
      </c>
      <c r="G85" s="258"/>
      <c r="N85" s="308"/>
      <c r="O85" s="49"/>
    </row>
    <row r="86" spans="1:15" ht="34.5" customHeight="1">
      <c r="A86" s="65">
        <v>76</v>
      </c>
      <c r="B86" s="63" t="s">
        <v>40</v>
      </c>
      <c r="C86" s="64" t="s">
        <v>547</v>
      </c>
      <c r="D86" s="398">
        <v>22</v>
      </c>
      <c r="E86" s="399">
        <v>13</v>
      </c>
      <c r="F86" s="400">
        <v>9</v>
      </c>
      <c r="G86" s="258"/>
      <c r="N86" s="308"/>
      <c r="O86" s="49"/>
    </row>
    <row r="87" spans="1:15" ht="34.5" customHeight="1">
      <c r="A87" s="65">
        <v>77</v>
      </c>
      <c r="B87" s="63" t="s">
        <v>40</v>
      </c>
      <c r="C87" s="64" t="s">
        <v>761</v>
      </c>
      <c r="D87" s="398">
        <v>38</v>
      </c>
      <c r="E87" s="399">
        <v>28</v>
      </c>
      <c r="F87" s="400">
        <v>10</v>
      </c>
      <c r="G87" s="258"/>
      <c r="N87" s="308"/>
      <c r="O87" s="49"/>
    </row>
    <row r="88" spans="1:15" ht="34.5" customHeight="1">
      <c r="A88" s="65">
        <v>78</v>
      </c>
      <c r="B88" s="63" t="s">
        <v>40</v>
      </c>
      <c r="C88" s="64" t="s">
        <v>808</v>
      </c>
      <c r="D88" s="398">
        <v>33</v>
      </c>
      <c r="E88" s="399">
        <v>18</v>
      </c>
      <c r="F88" s="400">
        <v>15</v>
      </c>
      <c r="G88" s="258"/>
      <c r="N88" s="308"/>
      <c r="O88" s="49"/>
    </row>
    <row r="89" spans="1:15" ht="34.5" customHeight="1">
      <c r="A89" s="65">
        <v>79</v>
      </c>
      <c r="B89" s="63" t="s">
        <v>40</v>
      </c>
      <c r="C89" s="64" t="s">
        <v>819</v>
      </c>
      <c r="D89" s="398">
        <v>25</v>
      </c>
      <c r="E89" s="399">
        <v>8</v>
      </c>
      <c r="F89" s="400">
        <v>17</v>
      </c>
      <c r="G89" s="258"/>
      <c r="N89" s="308"/>
      <c r="O89" s="49"/>
    </row>
    <row r="90" spans="1:15" ht="34.5" customHeight="1">
      <c r="A90" s="65">
        <v>80</v>
      </c>
      <c r="B90" s="63" t="s">
        <v>40</v>
      </c>
      <c r="C90" s="64" t="s">
        <v>776</v>
      </c>
      <c r="D90" s="398">
        <v>30</v>
      </c>
      <c r="E90" s="399">
        <v>20</v>
      </c>
      <c r="F90" s="400">
        <v>10</v>
      </c>
      <c r="G90" s="258"/>
      <c r="N90" s="308"/>
      <c r="O90" s="49"/>
    </row>
    <row r="91" spans="1:15" ht="34.5" customHeight="1">
      <c r="A91" s="65">
        <v>81</v>
      </c>
      <c r="B91" s="63" t="s">
        <v>40</v>
      </c>
      <c r="C91" s="64" t="s">
        <v>738</v>
      </c>
      <c r="D91" s="398">
        <v>24</v>
      </c>
      <c r="E91" s="399">
        <v>13</v>
      </c>
      <c r="F91" s="400">
        <v>11</v>
      </c>
      <c r="G91" s="258"/>
      <c r="N91" s="308"/>
      <c r="O91" s="49"/>
    </row>
    <row r="92" spans="1:15" ht="34.5" customHeight="1">
      <c r="A92" s="65">
        <v>82</v>
      </c>
      <c r="B92" s="63" t="s">
        <v>40</v>
      </c>
      <c r="C92" s="64" t="s">
        <v>743</v>
      </c>
      <c r="D92" s="398">
        <v>30</v>
      </c>
      <c r="E92" s="399">
        <v>16</v>
      </c>
      <c r="F92" s="400">
        <v>14</v>
      </c>
      <c r="G92" s="258"/>
      <c r="N92" s="308"/>
      <c r="O92" s="49"/>
    </row>
    <row r="93" spans="1:15" ht="34.5" customHeight="1">
      <c r="A93" s="65">
        <v>83</v>
      </c>
      <c r="B93" s="63" t="s">
        <v>40</v>
      </c>
      <c r="C93" s="64" t="s">
        <v>802</v>
      </c>
      <c r="D93" s="398">
        <v>34</v>
      </c>
      <c r="E93" s="399">
        <v>22</v>
      </c>
      <c r="F93" s="400">
        <v>12</v>
      </c>
      <c r="G93" s="258"/>
      <c r="N93" s="308"/>
      <c r="O93" s="49"/>
    </row>
    <row r="94" spans="1:15" ht="34.5" customHeight="1">
      <c r="A94" s="65">
        <v>84</v>
      </c>
      <c r="B94" s="63" t="s">
        <v>40</v>
      </c>
      <c r="C94" s="64" t="s">
        <v>840</v>
      </c>
      <c r="D94" s="398">
        <v>22</v>
      </c>
      <c r="E94" s="399">
        <v>12</v>
      </c>
      <c r="F94" s="400">
        <v>10</v>
      </c>
      <c r="G94" s="258"/>
      <c r="N94" s="308"/>
      <c r="O94" s="49"/>
    </row>
    <row r="95" spans="1:15" ht="34.5" customHeight="1">
      <c r="A95" s="65">
        <v>85</v>
      </c>
      <c r="B95" s="63" t="s">
        <v>40</v>
      </c>
      <c r="C95" s="64" t="s">
        <v>785</v>
      </c>
      <c r="D95" s="398">
        <v>12</v>
      </c>
      <c r="E95" s="399">
        <v>5</v>
      </c>
      <c r="F95" s="400">
        <v>7</v>
      </c>
      <c r="G95" s="258"/>
      <c r="N95" s="308"/>
      <c r="O95" s="49"/>
    </row>
    <row r="96" spans="1:15" ht="34.5" customHeight="1">
      <c r="A96" s="65">
        <v>86</v>
      </c>
      <c r="B96" s="63" t="s">
        <v>40</v>
      </c>
      <c r="C96" s="64" t="s">
        <v>969</v>
      </c>
      <c r="D96" s="398">
        <v>23</v>
      </c>
      <c r="E96" s="399">
        <v>14</v>
      </c>
      <c r="F96" s="400">
        <v>9</v>
      </c>
      <c r="G96" s="258"/>
      <c r="N96" s="308"/>
      <c r="O96" s="49"/>
    </row>
    <row r="97" spans="1:15" ht="34.5" customHeight="1">
      <c r="A97" s="65">
        <v>87</v>
      </c>
      <c r="B97" s="63" t="s">
        <v>40</v>
      </c>
      <c r="C97" s="64" t="s">
        <v>970</v>
      </c>
      <c r="D97" s="398">
        <v>32</v>
      </c>
      <c r="E97" s="399">
        <v>17</v>
      </c>
      <c r="F97" s="400">
        <v>15</v>
      </c>
      <c r="G97" s="258"/>
      <c r="N97" s="308"/>
      <c r="O97" s="49"/>
    </row>
    <row r="98" spans="1:15" ht="34.5" customHeight="1">
      <c r="A98" s="65">
        <v>88</v>
      </c>
      <c r="B98" s="63" t="s">
        <v>40</v>
      </c>
      <c r="C98" s="64" t="s">
        <v>841</v>
      </c>
      <c r="D98" s="398">
        <v>28</v>
      </c>
      <c r="E98" s="399">
        <v>17</v>
      </c>
      <c r="F98" s="400">
        <v>11</v>
      </c>
      <c r="G98" s="258"/>
      <c r="N98" s="308"/>
      <c r="O98" s="49"/>
    </row>
    <row r="99" spans="1:15" ht="34.5" customHeight="1">
      <c r="A99" s="65">
        <v>89</v>
      </c>
      <c r="B99" s="63" t="s">
        <v>40</v>
      </c>
      <c r="C99" s="64" t="s">
        <v>971</v>
      </c>
      <c r="D99" s="398">
        <v>43</v>
      </c>
      <c r="E99" s="399">
        <v>26</v>
      </c>
      <c r="F99" s="400">
        <v>17</v>
      </c>
      <c r="G99" s="258"/>
      <c r="N99" s="308"/>
      <c r="O99" s="49"/>
    </row>
    <row r="100" spans="1:15" ht="34.5" customHeight="1">
      <c r="A100" s="65">
        <v>90</v>
      </c>
      <c r="B100" s="63" t="s">
        <v>40</v>
      </c>
      <c r="C100" s="64" t="s">
        <v>973</v>
      </c>
      <c r="D100" s="398">
        <v>27</v>
      </c>
      <c r="E100" s="399">
        <v>14</v>
      </c>
      <c r="F100" s="400">
        <v>13</v>
      </c>
      <c r="G100" s="258"/>
      <c r="N100" s="308"/>
      <c r="O100" s="49"/>
    </row>
    <row r="101" spans="1:15" ht="34.5" customHeight="1">
      <c r="A101" s="65">
        <v>91</v>
      </c>
      <c r="B101" s="63" t="s">
        <v>40</v>
      </c>
      <c r="C101" s="64" t="s">
        <v>856</v>
      </c>
      <c r="D101" s="398">
        <v>29</v>
      </c>
      <c r="E101" s="399">
        <v>22</v>
      </c>
      <c r="F101" s="400">
        <v>7</v>
      </c>
      <c r="G101" s="258"/>
      <c r="N101" s="308"/>
      <c r="O101" s="49"/>
    </row>
    <row r="102" spans="1:15" ht="34.5" customHeight="1">
      <c r="A102" s="65">
        <v>92</v>
      </c>
      <c r="B102" s="63" t="s">
        <v>88</v>
      </c>
      <c r="C102" s="64" t="s">
        <v>311</v>
      </c>
      <c r="D102" s="398">
        <v>25</v>
      </c>
      <c r="E102" s="399">
        <v>9</v>
      </c>
      <c r="F102" s="400">
        <v>16</v>
      </c>
      <c r="G102" s="258"/>
      <c r="N102" s="308"/>
      <c r="O102" s="49"/>
    </row>
    <row r="103" spans="1:15" ht="34.5" customHeight="1">
      <c r="A103" s="65">
        <v>93</v>
      </c>
      <c r="B103" s="63" t="s">
        <v>88</v>
      </c>
      <c r="C103" s="64" t="s">
        <v>455</v>
      </c>
      <c r="D103" s="398">
        <v>9</v>
      </c>
      <c r="E103" s="399">
        <v>5</v>
      </c>
      <c r="F103" s="400">
        <v>4</v>
      </c>
      <c r="G103" s="258"/>
      <c r="N103" s="308"/>
      <c r="O103" s="49"/>
    </row>
    <row r="104" spans="1:15" ht="34.5" customHeight="1">
      <c r="A104" s="65">
        <v>94</v>
      </c>
      <c r="B104" s="63" t="s">
        <v>88</v>
      </c>
      <c r="C104" s="64" t="s">
        <v>807</v>
      </c>
      <c r="D104" s="398">
        <v>18</v>
      </c>
      <c r="E104" s="399">
        <v>13</v>
      </c>
      <c r="F104" s="400">
        <v>5</v>
      </c>
      <c r="G104" s="258"/>
      <c r="N104" s="308"/>
      <c r="O104" s="49"/>
    </row>
    <row r="105" spans="1:15" ht="34.5" customHeight="1">
      <c r="A105" s="65">
        <v>95</v>
      </c>
      <c r="B105" s="63" t="s">
        <v>484</v>
      </c>
      <c r="C105" s="64" t="s">
        <v>485</v>
      </c>
      <c r="D105" s="398">
        <v>32</v>
      </c>
      <c r="E105" s="399">
        <v>25</v>
      </c>
      <c r="F105" s="400">
        <v>7</v>
      </c>
      <c r="G105" s="258"/>
      <c r="N105" s="308"/>
      <c r="O105" s="49"/>
    </row>
    <row r="106" spans="1:15" ht="34.5" customHeight="1">
      <c r="A106" s="65">
        <v>96</v>
      </c>
      <c r="B106" s="63" t="s">
        <v>484</v>
      </c>
      <c r="C106" s="64" t="s">
        <v>515</v>
      </c>
      <c r="D106" s="398">
        <v>18</v>
      </c>
      <c r="E106" s="399">
        <v>16</v>
      </c>
      <c r="F106" s="400">
        <v>2</v>
      </c>
      <c r="G106" s="258"/>
      <c r="N106" s="308"/>
      <c r="O106" s="49"/>
    </row>
    <row r="107" spans="1:15" ht="34.5" customHeight="1">
      <c r="A107" s="65">
        <v>97</v>
      </c>
      <c r="B107" s="63" t="s">
        <v>484</v>
      </c>
      <c r="C107" s="64" t="s">
        <v>763</v>
      </c>
      <c r="D107" s="398">
        <v>15</v>
      </c>
      <c r="E107" s="399">
        <v>13</v>
      </c>
      <c r="F107" s="400">
        <v>2</v>
      </c>
      <c r="G107" s="258"/>
      <c r="N107" s="308"/>
      <c r="O107" s="49"/>
    </row>
    <row r="108" spans="1:15" ht="34.5" customHeight="1">
      <c r="A108" s="65">
        <v>98</v>
      </c>
      <c r="B108" s="63" t="s">
        <v>414</v>
      </c>
      <c r="C108" s="64" t="s">
        <v>431</v>
      </c>
      <c r="D108" s="398">
        <v>24</v>
      </c>
      <c r="E108" s="399">
        <v>16</v>
      </c>
      <c r="F108" s="400">
        <v>8</v>
      </c>
      <c r="G108" s="258"/>
      <c r="N108" s="308"/>
      <c r="O108" s="49"/>
    </row>
    <row r="109" spans="1:15" ht="34.5" customHeight="1">
      <c r="A109" s="65">
        <v>99</v>
      </c>
      <c r="B109" s="63" t="s">
        <v>414</v>
      </c>
      <c r="C109" s="64" t="s">
        <v>415</v>
      </c>
      <c r="D109" s="398">
        <v>45</v>
      </c>
      <c r="E109" s="399">
        <v>29</v>
      </c>
      <c r="F109" s="400">
        <v>16</v>
      </c>
      <c r="G109" s="258"/>
      <c r="N109" s="308"/>
      <c r="O109" s="49"/>
    </row>
    <row r="110" spans="1:15" ht="34.5" customHeight="1">
      <c r="A110" s="65">
        <v>100</v>
      </c>
      <c r="B110" s="63" t="s">
        <v>414</v>
      </c>
      <c r="C110" s="64" t="s">
        <v>462</v>
      </c>
      <c r="D110" s="398">
        <v>26</v>
      </c>
      <c r="E110" s="399">
        <v>21</v>
      </c>
      <c r="F110" s="400">
        <v>5</v>
      </c>
      <c r="G110" s="258"/>
      <c r="N110" s="308"/>
      <c r="O110" s="49"/>
    </row>
    <row r="111" spans="1:15" ht="34.5" customHeight="1">
      <c r="A111" s="65">
        <v>101</v>
      </c>
      <c r="B111" s="63" t="s">
        <v>414</v>
      </c>
      <c r="C111" s="64" t="s">
        <v>503</v>
      </c>
      <c r="D111" s="398">
        <v>32</v>
      </c>
      <c r="E111" s="399">
        <v>23</v>
      </c>
      <c r="F111" s="400">
        <v>9</v>
      </c>
      <c r="G111" s="258"/>
      <c r="N111" s="308"/>
      <c r="O111" s="49"/>
    </row>
    <row r="112" spans="1:15" ht="34.5" customHeight="1">
      <c r="A112" s="65">
        <v>102</v>
      </c>
      <c r="B112" s="63" t="s">
        <v>414</v>
      </c>
      <c r="C112" s="64" t="s">
        <v>548</v>
      </c>
      <c r="D112" s="398">
        <v>16</v>
      </c>
      <c r="E112" s="399">
        <v>11</v>
      </c>
      <c r="F112" s="400">
        <v>5</v>
      </c>
      <c r="G112" s="258"/>
      <c r="N112" s="308"/>
      <c r="O112" s="49"/>
    </row>
    <row r="113" spans="1:15" ht="34.5" customHeight="1">
      <c r="A113" s="65">
        <v>103</v>
      </c>
      <c r="B113" s="63" t="s">
        <v>414</v>
      </c>
      <c r="C113" s="64" t="s">
        <v>762</v>
      </c>
      <c r="D113" s="398">
        <v>30</v>
      </c>
      <c r="E113" s="399">
        <v>19</v>
      </c>
      <c r="F113" s="400">
        <v>11</v>
      </c>
      <c r="G113" s="258"/>
      <c r="N113" s="308"/>
      <c r="O113" s="49"/>
    </row>
    <row r="114" spans="1:15" ht="34.5" customHeight="1">
      <c r="A114" s="65">
        <v>104</v>
      </c>
      <c r="B114" s="63" t="s">
        <v>414</v>
      </c>
      <c r="C114" s="64" t="s">
        <v>839</v>
      </c>
      <c r="D114" s="398">
        <v>46</v>
      </c>
      <c r="E114" s="399">
        <v>36</v>
      </c>
      <c r="F114" s="400">
        <v>10</v>
      </c>
      <c r="G114" s="258"/>
      <c r="N114" s="308"/>
      <c r="O114" s="49"/>
    </row>
    <row r="115" spans="1:15" ht="34.5" customHeight="1">
      <c r="A115" s="65">
        <v>105</v>
      </c>
      <c r="B115" s="63" t="s">
        <v>427</v>
      </c>
      <c r="C115" s="64" t="s">
        <v>428</v>
      </c>
      <c r="D115" s="398">
        <v>13</v>
      </c>
      <c r="E115" s="399">
        <v>10</v>
      </c>
      <c r="F115" s="400">
        <v>3</v>
      </c>
      <c r="G115" s="258"/>
      <c r="N115" s="308"/>
      <c r="O115" s="49"/>
    </row>
    <row r="116" spans="1:15" ht="34.5" customHeight="1">
      <c r="A116" s="65">
        <v>106</v>
      </c>
      <c r="B116" s="63" t="s">
        <v>427</v>
      </c>
      <c r="C116" s="64" t="s">
        <v>452</v>
      </c>
      <c r="D116" s="398">
        <v>8</v>
      </c>
      <c r="E116" s="399">
        <v>8</v>
      </c>
      <c r="F116" s="400">
        <v>0</v>
      </c>
      <c r="G116" s="258"/>
      <c r="N116" s="308"/>
      <c r="O116" s="49"/>
    </row>
    <row r="117" spans="1:15" ht="34.5" customHeight="1">
      <c r="A117" s="65">
        <v>107</v>
      </c>
      <c r="B117" s="63" t="s">
        <v>427</v>
      </c>
      <c r="C117" s="64" t="s">
        <v>764</v>
      </c>
      <c r="D117" s="398">
        <v>30</v>
      </c>
      <c r="E117" s="399">
        <v>19</v>
      </c>
      <c r="F117" s="400">
        <v>11</v>
      </c>
      <c r="G117" s="258"/>
      <c r="N117" s="308"/>
      <c r="O117" s="49"/>
    </row>
    <row r="118" spans="1:15" ht="34.5" customHeight="1">
      <c r="A118" s="65">
        <v>108</v>
      </c>
      <c r="B118" s="63" t="s">
        <v>427</v>
      </c>
      <c r="C118" s="64" t="s">
        <v>816</v>
      </c>
      <c r="D118" s="398">
        <v>20</v>
      </c>
      <c r="E118" s="399">
        <v>13</v>
      </c>
      <c r="F118" s="400">
        <v>7</v>
      </c>
      <c r="G118" s="258"/>
      <c r="N118" s="308"/>
      <c r="O118" s="49"/>
    </row>
    <row r="119" spans="1:15" ht="34.5" customHeight="1">
      <c r="A119" s="65">
        <v>109</v>
      </c>
      <c r="B119" s="63" t="s">
        <v>427</v>
      </c>
      <c r="C119" s="64" t="s">
        <v>817</v>
      </c>
      <c r="D119" s="398">
        <v>18</v>
      </c>
      <c r="E119" s="399">
        <v>15</v>
      </c>
      <c r="F119" s="400">
        <v>3</v>
      </c>
      <c r="G119" s="258"/>
      <c r="N119" s="308"/>
      <c r="O119" s="49"/>
    </row>
    <row r="120" spans="1:15" ht="34.5" customHeight="1">
      <c r="A120" s="65">
        <v>110</v>
      </c>
      <c r="B120" s="63" t="s">
        <v>319</v>
      </c>
      <c r="C120" s="64" t="s">
        <v>320</v>
      </c>
      <c r="D120" s="398">
        <v>27</v>
      </c>
      <c r="E120" s="399">
        <v>20</v>
      </c>
      <c r="F120" s="400">
        <v>7</v>
      </c>
      <c r="G120" s="258"/>
      <c r="N120" s="308"/>
      <c r="O120" s="49"/>
    </row>
    <row r="121" spans="1:15" ht="34.5" customHeight="1">
      <c r="A121" s="65">
        <v>111</v>
      </c>
      <c r="B121" s="63" t="s">
        <v>319</v>
      </c>
      <c r="C121" s="64" t="s">
        <v>326</v>
      </c>
      <c r="D121" s="398">
        <v>30</v>
      </c>
      <c r="E121" s="399">
        <v>22</v>
      </c>
      <c r="F121" s="400">
        <v>8</v>
      </c>
      <c r="G121" s="258"/>
      <c r="N121" s="308"/>
      <c r="O121" s="49"/>
    </row>
    <row r="122" spans="1:15" ht="34.5" customHeight="1">
      <c r="A122" s="65">
        <v>112</v>
      </c>
      <c r="B122" s="63" t="s">
        <v>319</v>
      </c>
      <c r="C122" s="64" t="s">
        <v>560</v>
      </c>
      <c r="D122" s="398">
        <v>21</v>
      </c>
      <c r="E122" s="399">
        <v>13</v>
      </c>
      <c r="F122" s="400">
        <v>8</v>
      </c>
      <c r="G122" s="258"/>
      <c r="N122" s="308"/>
      <c r="O122" s="49"/>
    </row>
    <row r="123" spans="1:15" ht="34.5" customHeight="1">
      <c r="A123" s="65">
        <v>113</v>
      </c>
      <c r="B123" s="63" t="s">
        <v>319</v>
      </c>
      <c r="C123" s="64" t="s">
        <v>556</v>
      </c>
      <c r="D123" s="398">
        <v>19</v>
      </c>
      <c r="E123" s="399">
        <v>16</v>
      </c>
      <c r="F123" s="400">
        <v>3</v>
      </c>
      <c r="G123" s="258"/>
      <c r="N123" s="308"/>
      <c r="O123" s="49"/>
    </row>
    <row r="124" spans="1:15" ht="34.5" customHeight="1">
      <c r="A124" s="65">
        <v>114</v>
      </c>
      <c r="B124" s="63" t="s">
        <v>509</v>
      </c>
      <c r="C124" s="64" t="s">
        <v>510</v>
      </c>
      <c r="D124" s="398">
        <v>14</v>
      </c>
      <c r="E124" s="399">
        <v>12</v>
      </c>
      <c r="F124" s="400">
        <v>2</v>
      </c>
      <c r="G124" s="258"/>
      <c r="N124" s="308"/>
      <c r="O124" s="49"/>
    </row>
    <row r="125" spans="1:15" ht="34.5" customHeight="1">
      <c r="A125" s="65">
        <v>115</v>
      </c>
      <c r="B125" s="63" t="s">
        <v>509</v>
      </c>
      <c r="C125" s="64" t="s">
        <v>518</v>
      </c>
      <c r="D125" s="398">
        <v>16</v>
      </c>
      <c r="E125" s="399">
        <v>9</v>
      </c>
      <c r="F125" s="400">
        <v>7</v>
      </c>
      <c r="G125" s="258"/>
      <c r="N125" s="308"/>
      <c r="O125" s="49"/>
    </row>
    <row r="126" spans="1:15" ht="34.5" customHeight="1">
      <c r="A126" s="65">
        <v>116</v>
      </c>
      <c r="B126" s="63" t="s">
        <v>509</v>
      </c>
      <c r="C126" s="64" t="s">
        <v>848</v>
      </c>
      <c r="D126" s="398">
        <v>29</v>
      </c>
      <c r="E126" s="399">
        <v>19</v>
      </c>
      <c r="F126" s="400">
        <v>10</v>
      </c>
      <c r="G126" s="258"/>
      <c r="N126" s="308"/>
      <c r="O126" s="49"/>
    </row>
    <row r="127" spans="1:15" ht="34.5" customHeight="1">
      <c r="A127" s="65">
        <v>117</v>
      </c>
      <c r="B127" s="63" t="s">
        <v>509</v>
      </c>
      <c r="C127" s="64" t="s">
        <v>859</v>
      </c>
      <c r="D127" s="398">
        <v>35</v>
      </c>
      <c r="E127" s="399">
        <v>28</v>
      </c>
      <c r="F127" s="400">
        <v>7</v>
      </c>
      <c r="G127" s="258"/>
      <c r="N127" s="308"/>
      <c r="O127" s="49"/>
    </row>
    <row r="128" spans="1:15" ht="34.5" customHeight="1">
      <c r="A128" s="65">
        <v>118</v>
      </c>
      <c r="B128" s="63" t="s">
        <v>41</v>
      </c>
      <c r="C128" s="64" t="s">
        <v>437</v>
      </c>
      <c r="D128" s="398">
        <v>22</v>
      </c>
      <c r="E128" s="399">
        <v>18</v>
      </c>
      <c r="F128" s="400">
        <v>4</v>
      </c>
      <c r="G128" s="258"/>
      <c r="N128" s="308"/>
      <c r="O128" s="49"/>
    </row>
    <row r="129" spans="1:15" ht="34.5" customHeight="1">
      <c r="A129" s="65">
        <v>119</v>
      </c>
      <c r="B129" s="63" t="s">
        <v>41</v>
      </c>
      <c r="C129" s="64" t="s">
        <v>499</v>
      </c>
      <c r="D129" s="398">
        <v>20</v>
      </c>
      <c r="E129" s="399">
        <v>16</v>
      </c>
      <c r="F129" s="400">
        <v>4</v>
      </c>
      <c r="G129" s="258"/>
      <c r="N129" s="308"/>
      <c r="O129" s="49"/>
    </row>
    <row r="130" spans="1:15" ht="34.5" customHeight="1">
      <c r="A130" s="65">
        <v>120</v>
      </c>
      <c r="B130" s="63" t="s">
        <v>41</v>
      </c>
      <c r="C130" s="64" t="s">
        <v>742</v>
      </c>
      <c r="D130" s="398">
        <v>21</v>
      </c>
      <c r="E130" s="399">
        <v>13</v>
      </c>
      <c r="F130" s="400">
        <v>8</v>
      </c>
      <c r="G130" s="258"/>
      <c r="N130" s="308"/>
      <c r="O130" s="49"/>
    </row>
    <row r="131" spans="1:15" ht="34.5" customHeight="1">
      <c r="A131" s="65">
        <v>121</v>
      </c>
      <c r="B131" s="63" t="s">
        <v>41</v>
      </c>
      <c r="C131" s="64" t="s">
        <v>818</v>
      </c>
      <c r="D131" s="398">
        <v>8</v>
      </c>
      <c r="E131" s="399">
        <v>7</v>
      </c>
      <c r="F131" s="400">
        <v>1</v>
      </c>
      <c r="G131" s="258"/>
      <c r="N131" s="308"/>
      <c r="O131" s="49"/>
    </row>
    <row r="132" spans="1:15" ht="34.5" customHeight="1">
      <c r="A132" s="65">
        <v>122</v>
      </c>
      <c r="B132" s="63" t="s">
        <v>42</v>
      </c>
      <c r="C132" s="64" t="s">
        <v>504</v>
      </c>
      <c r="D132" s="398">
        <v>18</v>
      </c>
      <c r="E132" s="399">
        <v>12</v>
      </c>
      <c r="F132" s="400">
        <v>6</v>
      </c>
      <c r="G132" s="258"/>
      <c r="N132" s="308"/>
      <c r="O132" s="49"/>
    </row>
    <row r="133" spans="1:15" ht="34.5" customHeight="1">
      <c r="A133" s="65">
        <v>123</v>
      </c>
      <c r="B133" s="63" t="s">
        <v>42</v>
      </c>
      <c r="C133" s="64" t="s">
        <v>468</v>
      </c>
      <c r="D133" s="398">
        <v>14</v>
      </c>
      <c r="E133" s="399">
        <v>11</v>
      </c>
      <c r="F133" s="400">
        <v>3</v>
      </c>
      <c r="G133" s="258"/>
      <c r="N133" s="308"/>
      <c r="O133" s="49"/>
    </row>
    <row r="134" spans="1:15" ht="34.5" customHeight="1">
      <c r="A134" s="65">
        <v>124</v>
      </c>
      <c r="B134" s="63" t="s">
        <v>42</v>
      </c>
      <c r="C134" s="64" t="s">
        <v>801</v>
      </c>
      <c r="D134" s="398">
        <v>28</v>
      </c>
      <c r="E134" s="399">
        <v>18</v>
      </c>
      <c r="F134" s="400">
        <v>10</v>
      </c>
      <c r="G134" s="258"/>
      <c r="N134" s="308"/>
      <c r="O134" s="49"/>
    </row>
    <row r="135" spans="1:15" ht="34.5" customHeight="1">
      <c r="A135" s="65">
        <v>125</v>
      </c>
      <c r="B135" s="63" t="s">
        <v>557</v>
      </c>
      <c r="C135" s="64" t="s">
        <v>558</v>
      </c>
      <c r="D135" s="398">
        <v>14</v>
      </c>
      <c r="E135" s="399">
        <v>9</v>
      </c>
      <c r="F135" s="400">
        <v>5</v>
      </c>
      <c r="G135" s="258"/>
      <c r="N135" s="308"/>
      <c r="O135" s="49"/>
    </row>
    <row r="136" spans="1:15" ht="34.5" customHeight="1">
      <c r="A136" s="65">
        <v>126</v>
      </c>
      <c r="B136" s="63" t="s">
        <v>557</v>
      </c>
      <c r="C136" s="64" t="s">
        <v>759</v>
      </c>
      <c r="D136" s="398">
        <v>21</v>
      </c>
      <c r="E136" s="399">
        <v>8</v>
      </c>
      <c r="F136" s="400">
        <v>13</v>
      </c>
      <c r="G136" s="258"/>
      <c r="N136" s="308"/>
      <c r="O136" s="49"/>
    </row>
    <row r="137" spans="1:15" ht="34.5" customHeight="1">
      <c r="A137" s="65">
        <v>127</v>
      </c>
      <c r="B137" s="63" t="s">
        <v>557</v>
      </c>
      <c r="C137" s="64" t="s">
        <v>766</v>
      </c>
      <c r="D137" s="398">
        <v>1</v>
      </c>
      <c r="E137" s="399">
        <v>0</v>
      </c>
      <c r="F137" s="400">
        <v>1</v>
      </c>
      <c r="G137" s="258"/>
      <c r="N137" s="308"/>
      <c r="O137" s="49"/>
    </row>
    <row r="138" spans="1:15" ht="34.5" customHeight="1">
      <c r="A138" s="65">
        <v>128</v>
      </c>
      <c r="B138" s="63" t="s">
        <v>43</v>
      </c>
      <c r="C138" s="64" t="s">
        <v>304</v>
      </c>
      <c r="D138" s="398">
        <v>14</v>
      </c>
      <c r="E138" s="399">
        <v>6</v>
      </c>
      <c r="F138" s="400">
        <v>8</v>
      </c>
      <c r="G138" s="258"/>
      <c r="N138" s="308"/>
      <c r="O138" s="49"/>
    </row>
    <row r="139" spans="1:15" ht="34.5" customHeight="1">
      <c r="A139" s="65">
        <v>129</v>
      </c>
      <c r="B139" s="63" t="s">
        <v>43</v>
      </c>
      <c r="C139" s="64" t="s">
        <v>496</v>
      </c>
      <c r="D139" s="398">
        <v>7</v>
      </c>
      <c r="E139" s="399">
        <v>3</v>
      </c>
      <c r="F139" s="400">
        <v>4</v>
      </c>
      <c r="G139" s="258"/>
      <c r="N139" s="308"/>
      <c r="O139" s="49"/>
    </row>
    <row r="140" spans="1:15" ht="34.5" customHeight="1">
      <c r="A140" s="65">
        <v>130</v>
      </c>
      <c r="B140" s="63" t="s">
        <v>43</v>
      </c>
      <c r="C140" s="64" t="s">
        <v>755</v>
      </c>
      <c r="D140" s="398">
        <v>17</v>
      </c>
      <c r="E140" s="399">
        <v>11</v>
      </c>
      <c r="F140" s="400">
        <v>6</v>
      </c>
      <c r="G140" s="258"/>
      <c r="N140" s="308"/>
      <c r="O140" s="49"/>
    </row>
    <row r="141" spans="1:15" ht="34.5" customHeight="1">
      <c r="A141" s="65">
        <v>131</v>
      </c>
      <c r="B141" s="63" t="s">
        <v>842</v>
      </c>
      <c r="C141" s="64" t="s">
        <v>843</v>
      </c>
      <c r="D141" s="398">
        <v>25</v>
      </c>
      <c r="E141" s="399">
        <v>17</v>
      </c>
      <c r="F141" s="400">
        <v>8</v>
      </c>
      <c r="G141" s="258"/>
      <c r="N141" s="308"/>
      <c r="O141" s="49"/>
    </row>
    <row r="142" spans="1:15" ht="34.5" customHeight="1">
      <c r="A142" s="65">
        <v>132</v>
      </c>
      <c r="B142" s="63" t="s">
        <v>523</v>
      </c>
      <c r="C142" s="64" t="s">
        <v>524</v>
      </c>
      <c r="D142" s="398">
        <v>24</v>
      </c>
      <c r="E142" s="399">
        <v>12</v>
      </c>
      <c r="F142" s="400">
        <v>12</v>
      </c>
      <c r="G142" s="258"/>
      <c r="N142" s="308"/>
      <c r="O142" s="49"/>
    </row>
    <row r="143" spans="1:15" ht="34.5" customHeight="1">
      <c r="A143" s="65">
        <v>133</v>
      </c>
      <c r="B143" s="63" t="s">
        <v>523</v>
      </c>
      <c r="C143" s="64" t="s">
        <v>830</v>
      </c>
      <c r="D143" s="398">
        <v>13</v>
      </c>
      <c r="E143" s="399">
        <v>6</v>
      </c>
      <c r="F143" s="400">
        <v>7</v>
      </c>
      <c r="G143" s="258"/>
      <c r="N143" s="308"/>
      <c r="O143" s="49"/>
    </row>
    <row r="144" spans="1:15" ht="34.5" customHeight="1">
      <c r="A144" s="65">
        <v>134</v>
      </c>
      <c r="B144" s="63" t="s">
        <v>287</v>
      </c>
      <c r="C144" s="64" t="s">
        <v>288</v>
      </c>
      <c r="D144" s="398">
        <v>24</v>
      </c>
      <c r="E144" s="399">
        <v>16</v>
      </c>
      <c r="F144" s="400">
        <v>8</v>
      </c>
      <c r="G144" s="258"/>
      <c r="N144" s="308"/>
      <c r="O144" s="49"/>
    </row>
    <row r="145" spans="1:15" ht="34.5" customHeight="1">
      <c r="A145" s="65">
        <v>135</v>
      </c>
      <c r="B145" s="63" t="s">
        <v>287</v>
      </c>
      <c r="C145" s="64" t="s">
        <v>307</v>
      </c>
      <c r="D145" s="398">
        <v>34</v>
      </c>
      <c r="E145" s="399">
        <v>16</v>
      </c>
      <c r="F145" s="400">
        <v>18</v>
      </c>
      <c r="G145" s="258"/>
      <c r="N145" s="308"/>
      <c r="O145" s="49"/>
    </row>
    <row r="146" spans="1:15" ht="34.5" customHeight="1">
      <c r="A146" s="65">
        <v>136</v>
      </c>
      <c r="B146" s="63" t="s">
        <v>34</v>
      </c>
      <c r="C146" s="64" t="s">
        <v>315</v>
      </c>
      <c r="D146" s="398">
        <v>19</v>
      </c>
      <c r="E146" s="399">
        <v>11</v>
      </c>
      <c r="F146" s="400">
        <v>8</v>
      </c>
      <c r="G146" s="258"/>
      <c r="N146" s="308"/>
      <c r="O146" s="49"/>
    </row>
    <row r="147" spans="1:15" ht="34.5" customHeight="1">
      <c r="A147" s="65">
        <v>137</v>
      </c>
      <c r="B147" s="63" t="s">
        <v>34</v>
      </c>
      <c r="C147" s="64" t="s">
        <v>447</v>
      </c>
      <c r="D147" s="398">
        <v>22</v>
      </c>
      <c r="E147" s="399">
        <v>11</v>
      </c>
      <c r="F147" s="400">
        <v>11</v>
      </c>
      <c r="G147" s="258"/>
      <c r="N147" s="308"/>
      <c r="O147" s="49"/>
    </row>
    <row r="148" spans="1:15" ht="34.5" customHeight="1">
      <c r="A148" s="65">
        <v>138</v>
      </c>
      <c r="B148" s="63" t="s">
        <v>34</v>
      </c>
      <c r="C148" s="64" t="s">
        <v>422</v>
      </c>
      <c r="D148" s="398">
        <v>10</v>
      </c>
      <c r="E148" s="399">
        <v>7</v>
      </c>
      <c r="F148" s="400">
        <v>3</v>
      </c>
      <c r="G148" s="258"/>
      <c r="N148" s="308"/>
      <c r="O148" s="49"/>
    </row>
    <row r="149" spans="1:15" ht="34.5" customHeight="1">
      <c r="A149" s="65">
        <v>139</v>
      </c>
      <c r="B149" s="63" t="s">
        <v>34</v>
      </c>
      <c r="C149" s="64" t="s">
        <v>775</v>
      </c>
      <c r="D149" s="398">
        <v>16</v>
      </c>
      <c r="E149" s="399">
        <v>13</v>
      </c>
      <c r="F149" s="400">
        <v>3</v>
      </c>
      <c r="G149" s="258"/>
      <c r="N149" s="308"/>
      <c r="O149" s="49"/>
    </row>
    <row r="150" spans="1:15" ht="34.5" customHeight="1">
      <c r="A150" s="65">
        <v>140</v>
      </c>
      <c r="B150" s="63" t="s">
        <v>500</v>
      </c>
      <c r="C150" s="64" t="s">
        <v>501</v>
      </c>
      <c r="D150" s="398">
        <v>20</v>
      </c>
      <c r="E150" s="399">
        <v>7</v>
      </c>
      <c r="F150" s="400">
        <v>13</v>
      </c>
      <c r="G150" s="258"/>
      <c r="N150" s="308"/>
      <c r="O150" s="49"/>
    </row>
    <row r="151" spans="1:15" ht="34.5" customHeight="1">
      <c r="A151" s="65">
        <v>141</v>
      </c>
      <c r="B151" s="63" t="s">
        <v>500</v>
      </c>
      <c r="C151" s="64" t="s">
        <v>736</v>
      </c>
      <c r="D151" s="398">
        <v>17</v>
      </c>
      <c r="E151" s="399">
        <v>8</v>
      </c>
      <c r="F151" s="400">
        <v>9</v>
      </c>
      <c r="G151" s="258"/>
      <c r="N151" s="308"/>
      <c r="O151" s="49"/>
    </row>
    <row r="152" spans="1:15" ht="34.5" customHeight="1">
      <c r="A152" s="65">
        <v>142</v>
      </c>
      <c r="B152" s="63" t="s">
        <v>500</v>
      </c>
      <c r="C152" s="64" t="s">
        <v>752</v>
      </c>
      <c r="D152" s="398">
        <v>12</v>
      </c>
      <c r="E152" s="399">
        <v>6</v>
      </c>
      <c r="F152" s="400">
        <v>6</v>
      </c>
      <c r="G152" s="258"/>
      <c r="N152" s="308"/>
      <c r="O152" s="49"/>
    </row>
    <row r="153" spans="1:15" ht="34.5" customHeight="1">
      <c r="A153" s="65">
        <v>143</v>
      </c>
      <c r="B153" s="63" t="s">
        <v>782</v>
      </c>
      <c r="C153" s="64" t="s">
        <v>783</v>
      </c>
      <c r="D153" s="398">
        <v>22</v>
      </c>
      <c r="E153" s="399">
        <v>13</v>
      </c>
      <c r="F153" s="400">
        <v>9</v>
      </c>
      <c r="G153" s="258"/>
      <c r="N153" s="308"/>
      <c r="O153" s="49"/>
    </row>
    <row r="154" spans="1:15" ht="34.5" customHeight="1">
      <c r="A154" s="65">
        <v>144</v>
      </c>
      <c r="B154" s="63" t="s">
        <v>827</v>
      </c>
      <c r="C154" s="64" t="s">
        <v>828</v>
      </c>
      <c r="D154" s="398">
        <v>23</v>
      </c>
      <c r="E154" s="399">
        <v>21</v>
      </c>
      <c r="F154" s="400">
        <v>2</v>
      </c>
      <c r="G154" s="258"/>
      <c r="N154" s="308"/>
      <c r="O154" s="49"/>
    </row>
    <row r="155" spans="1:15" ht="34.5" customHeight="1">
      <c r="A155" s="65">
        <v>145</v>
      </c>
      <c r="B155" s="63" t="s">
        <v>827</v>
      </c>
      <c r="C155" s="64" t="s">
        <v>860</v>
      </c>
      <c r="D155" s="398">
        <v>24</v>
      </c>
      <c r="E155" s="399">
        <v>18</v>
      </c>
      <c r="F155" s="400">
        <v>6</v>
      </c>
      <c r="G155" s="258"/>
      <c r="N155" s="308"/>
      <c r="O155" s="49"/>
    </row>
    <row r="156" spans="1:15" ht="34.5" customHeight="1">
      <c r="A156" s="65">
        <v>146</v>
      </c>
      <c r="B156" s="63" t="s">
        <v>469</v>
      </c>
      <c r="C156" s="64" t="s">
        <v>470</v>
      </c>
      <c r="D156" s="398">
        <v>14</v>
      </c>
      <c r="E156" s="399">
        <v>6</v>
      </c>
      <c r="F156" s="400">
        <v>8</v>
      </c>
      <c r="G156" s="258"/>
      <c r="N156" s="308"/>
      <c r="O156" s="49"/>
    </row>
    <row r="157" spans="1:15" ht="34.5" customHeight="1">
      <c r="A157" s="65">
        <v>147</v>
      </c>
      <c r="B157" s="63" t="s">
        <v>410</v>
      </c>
      <c r="C157" s="64" t="s">
        <v>317</v>
      </c>
      <c r="D157" s="398">
        <v>14</v>
      </c>
      <c r="E157" s="399">
        <v>13</v>
      </c>
      <c r="F157" s="400">
        <v>1</v>
      </c>
      <c r="G157" s="258"/>
      <c r="N157" s="308"/>
      <c r="O157" s="49"/>
    </row>
    <row r="158" spans="1:15" ht="34.5" customHeight="1">
      <c r="A158" s="65">
        <v>148</v>
      </c>
      <c r="B158" s="63" t="s">
        <v>410</v>
      </c>
      <c r="C158" s="64" t="s">
        <v>313</v>
      </c>
      <c r="D158" s="398">
        <v>38</v>
      </c>
      <c r="E158" s="399">
        <v>28</v>
      </c>
      <c r="F158" s="400">
        <v>10</v>
      </c>
      <c r="G158" s="258"/>
      <c r="N158" s="308"/>
      <c r="O158" s="49"/>
    </row>
    <row r="159" spans="1:15" ht="34.5" customHeight="1">
      <c r="A159" s="65">
        <v>149</v>
      </c>
      <c r="B159" s="63" t="s">
        <v>410</v>
      </c>
      <c r="C159" s="64" t="s">
        <v>328</v>
      </c>
      <c r="D159" s="398">
        <v>23</v>
      </c>
      <c r="E159" s="399">
        <v>15</v>
      </c>
      <c r="F159" s="400">
        <v>8</v>
      </c>
      <c r="G159" s="258"/>
      <c r="N159" s="308"/>
      <c r="O159" s="49"/>
    </row>
    <row r="160" spans="1:15" ht="34.5" customHeight="1">
      <c r="A160" s="65">
        <v>150</v>
      </c>
      <c r="B160" s="63" t="s">
        <v>177</v>
      </c>
      <c r="C160" s="64" t="s">
        <v>797</v>
      </c>
      <c r="D160" s="398">
        <v>6</v>
      </c>
      <c r="E160" s="399">
        <v>3</v>
      </c>
      <c r="F160" s="400">
        <v>3</v>
      </c>
      <c r="G160" s="258"/>
      <c r="N160" s="308"/>
      <c r="O160" s="49"/>
    </row>
    <row r="161" spans="1:15" ht="34.5" customHeight="1">
      <c r="A161" s="65">
        <v>151</v>
      </c>
      <c r="B161" s="63" t="s">
        <v>177</v>
      </c>
      <c r="C161" s="64" t="s">
        <v>822</v>
      </c>
      <c r="D161" s="398">
        <v>28</v>
      </c>
      <c r="E161" s="399">
        <v>17</v>
      </c>
      <c r="F161" s="400">
        <v>11</v>
      </c>
      <c r="G161" s="258"/>
      <c r="N161" s="308"/>
      <c r="O161" s="49"/>
    </row>
    <row r="162" spans="1:15" ht="34.5" customHeight="1">
      <c r="A162" s="65">
        <v>152</v>
      </c>
      <c r="B162" s="63" t="s">
        <v>177</v>
      </c>
      <c r="C162" s="64" t="s">
        <v>854</v>
      </c>
      <c r="D162" s="398">
        <v>37</v>
      </c>
      <c r="E162" s="399">
        <v>31</v>
      </c>
      <c r="F162" s="400">
        <v>6</v>
      </c>
      <c r="G162" s="258"/>
      <c r="N162" s="308"/>
      <c r="O162" s="49"/>
    </row>
    <row r="163" spans="1:15" ht="34.5" customHeight="1">
      <c r="A163" s="65">
        <v>153</v>
      </c>
      <c r="B163" s="63" t="s">
        <v>619</v>
      </c>
      <c r="C163" s="64" t="s">
        <v>449</v>
      </c>
      <c r="D163" s="398">
        <v>16</v>
      </c>
      <c r="E163" s="399">
        <v>14</v>
      </c>
      <c r="F163" s="400">
        <v>2</v>
      </c>
      <c r="G163" s="258"/>
      <c r="N163" s="308"/>
      <c r="O163" s="49"/>
    </row>
    <row r="164" spans="1:15" ht="34.5" customHeight="1">
      <c r="A164" s="65">
        <v>154</v>
      </c>
      <c r="B164" s="63" t="s">
        <v>619</v>
      </c>
      <c r="C164" s="64" t="s">
        <v>494</v>
      </c>
      <c r="D164" s="398">
        <v>27</v>
      </c>
      <c r="E164" s="399">
        <v>24</v>
      </c>
      <c r="F164" s="400">
        <v>3</v>
      </c>
      <c r="G164" s="258"/>
      <c r="N164" s="308"/>
      <c r="O164" s="49"/>
    </row>
    <row r="165" spans="1:15" ht="34.5" customHeight="1">
      <c r="A165" s="65">
        <v>155</v>
      </c>
      <c r="B165" s="63" t="s">
        <v>619</v>
      </c>
      <c r="C165" s="64" t="s">
        <v>506</v>
      </c>
      <c r="D165" s="398">
        <v>25</v>
      </c>
      <c r="E165" s="399">
        <v>17</v>
      </c>
      <c r="F165" s="400">
        <v>8</v>
      </c>
      <c r="G165" s="258"/>
      <c r="N165" s="308"/>
      <c r="O165" s="49"/>
    </row>
    <row r="166" spans="1:15" ht="34.5" customHeight="1">
      <c r="A166" s="65">
        <v>156</v>
      </c>
      <c r="B166" s="63" t="s">
        <v>619</v>
      </c>
      <c r="C166" s="64" t="s">
        <v>798</v>
      </c>
      <c r="D166" s="398">
        <v>36</v>
      </c>
      <c r="E166" s="399">
        <v>27</v>
      </c>
      <c r="F166" s="400">
        <v>9</v>
      </c>
      <c r="G166" s="258"/>
      <c r="N166" s="308"/>
      <c r="O166" s="49"/>
    </row>
    <row r="167" spans="1:15" ht="34.5" customHeight="1">
      <c r="A167" s="65">
        <v>157</v>
      </c>
      <c r="B167" s="63" t="s">
        <v>36</v>
      </c>
      <c r="C167" s="64" t="s">
        <v>316</v>
      </c>
      <c r="D167" s="398">
        <v>3</v>
      </c>
      <c r="E167" s="399">
        <v>3</v>
      </c>
      <c r="F167" s="400">
        <v>0</v>
      </c>
      <c r="G167" s="258"/>
      <c r="N167" s="308"/>
      <c r="O167" s="49"/>
    </row>
    <row r="168" spans="1:15" ht="34.5" customHeight="1">
      <c r="A168" s="65">
        <v>158</v>
      </c>
      <c r="B168" s="63" t="s">
        <v>36</v>
      </c>
      <c r="C168" s="64" t="s">
        <v>325</v>
      </c>
      <c r="D168" s="398">
        <v>25</v>
      </c>
      <c r="E168" s="399">
        <v>20</v>
      </c>
      <c r="F168" s="400">
        <v>5</v>
      </c>
      <c r="G168" s="258"/>
      <c r="N168" s="308"/>
      <c r="O168" s="49"/>
    </row>
    <row r="169" spans="1:15" ht="34.5" customHeight="1">
      <c r="A169" s="65">
        <v>159</v>
      </c>
      <c r="B169" s="63" t="s">
        <v>36</v>
      </c>
      <c r="C169" s="64" t="s">
        <v>444</v>
      </c>
      <c r="D169" s="398">
        <v>20</v>
      </c>
      <c r="E169" s="399">
        <v>14</v>
      </c>
      <c r="F169" s="400">
        <v>6</v>
      </c>
      <c r="G169" s="258"/>
      <c r="N169" s="308"/>
      <c r="O169" s="49"/>
    </row>
    <row r="170" spans="1:15" ht="34.5" customHeight="1">
      <c r="A170" s="65">
        <v>160</v>
      </c>
      <c r="B170" s="63" t="s">
        <v>36</v>
      </c>
      <c r="C170" s="64" t="s">
        <v>567</v>
      </c>
      <c r="D170" s="398">
        <v>18</v>
      </c>
      <c r="E170" s="399">
        <v>13</v>
      </c>
      <c r="F170" s="400">
        <v>5</v>
      </c>
      <c r="G170" s="258"/>
      <c r="N170" s="308"/>
      <c r="O170" s="49"/>
    </row>
    <row r="171" spans="1:15" ht="34.5" customHeight="1">
      <c r="A171" s="65">
        <v>161</v>
      </c>
      <c r="B171" s="63" t="s">
        <v>36</v>
      </c>
      <c r="C171" s="64" t="s">
        <v>820</v>
      </c>
      <c r="D171" s="398">
        <v>28</v>
      </c>
      <c r="E171" s="399">
        <v>23</v>
      </c>
      <c r="F171" s="400">
        <v>5</v>
      </c>
      <c r="G171" s="258"/>
      <c r="N171" s="308"/>
      <c r="O171" s="49"/>
    </row>
    <row r="172" spans="1:15" ht="34.5" customHeight="1">
      <c r="A172" s="65">
        <v>162</v>
      </c>
      <c r="B172" s="63" t="s">
        <v>36</v>
      </c>
      <c r="C172" s="64" t="s">
        <v>858</v>
      </c>
      <c r="D172" s="398">
        <v>15</v>
      </c>
      <c r="E172" s="399">
        <v>8</v>
      </c>
      <c r="F172" s="400">
        <v>7</v>
      </c>
      <c r="G172" s="258"/>
      <c r="N172" s="521"/>
      <c r="O172" s="523"/>
    </row>
    <row r="173" spans="1:15" ht="34.5" customHeight="1">
      <c r="A173" s="65">
        <v>163</v>
      </c>
      <c r="B173" s="63" t="s">
        <v>36</v>
      </c>
      <c r="C173" s="64" t="s">
        <v>965</v>
      </c>
      <c r="D173" s="398">
        <v>37</v>
      </c>
      <c r="E173" s="399">
        <v>23</v>
      </c>
      <c r="F173" s="400">
        <v>14</v>
      </c>
      <c r="G173" s="258"/>
      <c r="N173" s="522"/>
      <c r="O173" s="523"/>
    </row>
    <row r="174" spans="1:15" ht="34.5" customHeight="1">
      <c r="A174" s="65">
        <v>164</v>
      </c>
      <c r="B174" s="63" t="s">
        <v>36</v>
      </c>
      <c r="C174" s="64" t="s">
        <v>966</v>
      </c>
      <c r="D174" s="398">
        <v>30</v>
      </c>
      <c r="E174" s="399">
        <v>22</v>
      </c>
      <c r="F174" s="400">
        <v>8</v>
      </c>
      <c r="G174" s="258"/>
      <c r="N174" s="308"/>
      <c r="O174" s="49"/>
    </row>
    <row r="175" spans="1:15" ht="34.5" customHeight="1">
      <c r="A175" s="65">
        <v>165</v>
      </c>
      <c r="B175" s="63" t="s">
        <v>408</v>
      </c>
      <c r="C175" s="64" t="s">
        <v>409</v>
      </c>
      <c r="D175" s="398">
        <v>22</v>
      </c>
      <c r="E175" s="399">
        <v>17</v>
      </c>
      <c r="F175" s="400">
        <v>5</v>
      </c>
      <c r="G175" s="258"/>
      <c r="N175" s="308"/>
      <c r="O175" s="49"/>
    </row>
    <row r="176" spans="1:15" ht="34.5" customHeight="1">
      <c r="A176" s="65">
        <v>166</v>
      </c>
      <c r="B176" s="63" t="s">
        <v>410</v>
      </c>
      <c r="C176" s="64" t="s">
        <v>411</v>
      </c>
      <c r="D176" s="398">
        <v>28</v>
      </c>
      <c r="E176" s="399">
        <v>14</v>
      </c>
      <c r="F176" s="400">
        <v>14</v>
      </c>
      <c r="G176" s="258"/>
      <c r="N176" s="308"/>
      <c r="O176" s="49"/>
    </row>
    <row r="177" spans="1:15" ht="34.5" customHeight="1">
      <c r="A177" s="65">
        <v>167</v>
      </c>
      <c r="B177" s="63" t="s">
        <v>410</v>
      </c>
      <c r="C177" s="64" t="s">
        <v>481</v>
      </c>
      <c r="D177" s="398">
        <v>36</v>
      </c>
      <c r="E177" s="399">
        <v>21</v>
      </c>
      <c r="F177" s="400">
        <v>15</v>
      </c>
      <c r="G177" s="258"/>
      <c r="N177" s="308"/>
      <c r="O177" s="49"/>
    </row>
    <row r="178" spans="1:15" ht="34.5" customHeight="1">
      <c r="A178" s="65">
        <v>168</v>
      </c>
      <c r="B178" s="63" t="s">
        <v>410</v>
      </c>
      <c r="C178" s="64" t="s">
        <v>488</v>
      </c>
      <c r="D178" s="398">
        <v>22</v>
      </c>
      <c r="E178" s="399">
        <v>15</v>
      </c>
      <c r="F178" s="400">
        <v>7</v>
      </c>
      <c r="G178" s="258"/>
      <c r="N178" s="308"/>
      <c r="O178" s="49"/>
    </row>
    <row r="179" spans="1:15" ht="34.5" customHeight="1">
      <c r="A179" s="65">
        <v>169</v>
      </c>
      <c r="B179" s="63" t="s">
        <v>410</v>
      </c>
      <c r="C179" s="64" t="s">
        <v>521</v>
      </c>
      <c r="D179" s="398">
        <v>19</v>
      </c>
      <c r="E179" s="399">
        <v>9</v>
      </c>
      <c r="F179" s="400">
        <v>10</v>
      </c>
      <c r="G179" s="258"/>
      <c r="N179" s="308"/>
      <c r="O179" s="49"/>
    </row>
    <row r="180" spans="1:15" ht="34.5" customHeight="1">
      <c r="A180" s="65">
        <v>170</v>
      </c>
      <c r="B180" s="63" t="s">
        <v>410</v>
      </c>
      <c r="C180" s="64" t="s">
        <v>495</v>
      </c>
      <c r="D180" s="398">
        <v>17</v>
      </c>
      <c r="E180" s="399">
        <v>14</v>
      </c>
      <c r="F180" s="400">
        <v>3</v>
      </c>
      <c r="G180" s="258"/>
      <c r="N180" s="308"/>
      <c r="O180" s="49"/>
    </row>
    <row r="181" spans="1:15" ht="34.5" customHeight="1">
      <c r="A181" s="65">
        <v>171</v>
      </c>
      <c r="B181" s="63" t="s">
        <v>410</v>
      </c>
      <c r="C181" s="64" t="s">
        <v>535</v>
      </c>
      <c r="D181" s="398">
        <v>26</v>
      </c>
      <c r="E181" s="399">
        <v>21</v>
      </c>
      <c r="F181" s="400">
        <v>5</v>
      </c>
      <c r="G181" s="258"/>
      <c r="N181" s="308"/>
      <c r="O181" s="49"/>
    </row>
    <row r="182" spans="1:15" ht="34.5" customHeight="1">
      <c r="A182" s="65">
        <v>172</v>
      </c>
      <c r="B182" s="63" t="s">
        <v>410</v>
      </c>
      <c r="C182" s="64" t="s">
        <v>479</v>
      </c>
      <c r="D182" s="398">
        <v>6</v>
      </c>
      <c r="E182" s="399">
        <v>4</v>
      </c>
      <c r="F182" s="400">
        <v>2</v>
      </c>
      <c r="G182" s="258"/>
      <c r="N182" s="308"/>
      <c r="O182" s="49"/>
    </row>
    <row r="183" spans="1:15" ht="34.5" customHeight="1">
      <c r="A183" s="65">
        <v>173</v>
      </c>
      <c r="B183" s="63" t="s">
        <v>410</v>
      </c>
      <c r="C183" s="64" t="s">
        <v>553</v>
      </c>
      <c r="D183" s="398">
        <v>32</v>
      </c>
      <c r="E183" s="399">
        <v>27</v>
      </c>
      <c r="F183" s="400">
        <v>5</v>
      </c>
      <c r="G183" s="258"/>
      <c r="N183" s="308"/>
      <c r="O183" s="49"/>
    </row>
    <row r="184" spans="1:15" ht="34.5" customHeight="1">
      <c r="A184" s="65">
        <v>174</v>
      </c>
      <c r="B184" s="63" t="s">
        <v>410</v>
      </c>
      <c r="C184" s="64" t="s">
        <v>804</v>
      </c>
      <c r="D184" s="398">
        <v>21</v>
      </c>
      <c r="E184" s="399">
        <v>16</v>
      </c>
      <c r="F184" s="400">
        <v>5</v>
      </c>
      <c r="G184" s="258"/>
      <c r="N184" s="308"/>
      <c r="O184" s="49"/>
    </row>
    <row r="185" spans="1:15" ht="34.5" customHeight="1">
      <c r="A185" s="65">
        <v>175</v>
      </c>
      <c r="B185" s="63" t="s">
        <v>410</v>
      </c>
      <c r="C185" s="64" t="s">
        <v>728</v>
      </c>
      <c r="D185" s="398">
        <v>33</v>
      </c>
      <c r="E185" s="399">
        <v>24</v>
      </c>
      <c r="F185" s="400">
        <v>9</v>
      </c>
      <c r="G185" s="258"/>
      <c r="N185" s="308"/>
      <c r="O185" s="49"/>
    </row>
    <row r="186" spans="1:15" ht="34.5" customHeight="1">
      <c r="A186" s="65">
        <v>176</v>
      </c>
      <c r="B186" s="63" t="s">
        <v>410</v>
      </c>
      <c r="C186" s="64" t="s">
        <v>805</v>
      </c>
      <c r="D186" s="398">
        <v>22</v>
      </c>
      <c r="E186" s="399">
        <v>15</v>
      </c>
      <c r="F186" s="400">
        <v>7</v>
      </c>
      <c r="G186" s="258"/>
      <c r="N186" s="308"/>
      <c r="O186" s="49"/>
    </row>
    <row r="187" spans="1:15" ht="34.5" customHeight="1">
      <c r="A187" s="65">
        <v>177</v>
      </c>
      <c r="B187" s="63" t="s">
        <v>410</v>
      </c>
      <c r="C187" s="64" t="s">
        <v>837</v>
      </c>
      <c r="D187" s="398">
        <v>31</v>
      </c>
      <c r="E187" s="399">
        <v>21</v>
      </c>
      <c r="F187" s="400">
        <v>10</v>
      </c>
      <c r="G187" s="258"/>
      <c r="N187" s="308"/>
      <c r="O187" s="49"/>
    </row>
    <row r="188" spans="1:15" ht="34.5" customHeight="1">
      <c r="A188" s="65">
        <v>178</v>
      </c>
      <c r="B188" s="63" t="s">
        <v>37</v>
      </c>
      <c r="C188" s="64" t="s">
        <v>303</v>
      </c>
      <c r="D188" s="398">
        <v>8</v>
      </c>
      <c r="E188" s="399">
        <v>5</v>
      </c>
      <c r="F188" s="400">
        <v>3</v>
      </c>
      <c r="G188" s="258"/>
      <c r="N188" s="308"/>
      <c r="O188" s="49"/>
    </row>
    <row r="189" spans="1:15" ht="34.5" customHeight="1">
      <c r="A189" s="65">
        <v>179</v>
      </c>
      <c r="B189" s="63" t="s">
        <v>37</v>
      </c>
      <c r="C189" s="64" t="s">
        <v>436</v>
      </c>
      <c r="D189" s="398">
        <v>5</v>
      </c>
      <c r="E189" s="399">
        <v>5</v>
      </c>
      <c r="F189" s="400">
        <v>0</v>
      </c>
      <c r="G189" s="258"/>
      <c r="N189" s="308"/>
      <c r="O189" s="49"/>
    </row>
    <row r="190" spans="1:15" ht="34.5" customHeight="1">
      <c r="A190" s="65">
        <v>180</v>
      </c>
      <c r="B190" s="63" t="s">
        <v>37</v>
      </c>
      <c r="C190" s="64" t="s">
        <v>527</v>
      </c>
      <c r="D190" s="398">
        <v>25</v>
      </c>
      <c r="E190" s="399">
        <v>14</v>
      </c>
      <c r="F190" s="400">
        <v>11</v>
      </c>
      <c r="G190" s="258"/>
      <c r="N190" s="308"/>
      <c r="O190" s="49"/>
    </row>
    <row r="191" spans="1:15" ht="34.5" customHeight="1">
      <c r="A191" s="65">
        <v>181</v>
      </c>
      <c r="B191" s="63" t="s">
        <v>37</v>
      </c>
      <c r="C191" s="64" t="s">
        <v>815</v>
      </c>
      <c r="D191" s="398">
        <v>10</v>
      </c>
      <c r="E191" s="399">
        <v>3</v>
      </c>
      <c r="F191" s="400">
        <v>7</v>
      </c>
      <c r="G191" s="258"/>
      <c r="N191" s="308"/>
      <c r="O191" s="49"/>
    </row>
    <row r="192" spans="1:15" ht="34.5" customHeight="1">
      <c r="A192" s="65">
        <v>182</v>
      </c>
      <c r="B192" s="63" t="s">
        <v>474</v>
      </c>
      <c r="C192" s="64" t="s">
        <v>475</v>
      </c>
      <c r="D192" s="398">
        <v>12</v>
      </c>
      <c r="E192" s="399">
        <v>6</v>
      </c>
      <c r="F192" s="400">
        <v>6</v>
      </c>
      <c r="G192" s="258"/>
      <c r="N192" s="308"/>
      <c r="O192" s="49"/>
    </row>
    <row r="193" spans="1:15" ht="34.5" customHeight="1">
      <c r="A193" s="65">
        <v>183</v>
      </c>
      <c r="B193" s="63" t="s">
        <v>474</v>
      </c>
      <c r="C193" s="64" t="s">
        <v>835</v>
      </c>
      <c r="D193" s="398">
        <v>25</v>
      </c>
      <c r="E193" s="399">
        <v>17</v>
      </c>
      <c r="F193" s="400">
        <v>8</v>
      </c>
      <c r="G193" s="258"/>
      <c r="N193" s="308"/>
      <c r="O193" s="49"/>
    </row>
    <row r="194" spans="1:15" ht="34.5" customHeight="1">
      <c r="A194" s="65">
        <v>184</v>
      </c>
      <c r="B194" s="63" t="s">
        <v>256</v>
      </c>
      <c r="C194" s="64" t="s">
        <v>486</v>
      </c>
      <c r="D194" s="398">
        <v>17</v>
      </c>
      <c r="E194" s="399">
        <v>13</v>
      </c>
      <c r="F194" s="400">
        <v>4</v>
      </c>
      <c r="G194" s="258"/>
      <c r="N194" s="308"/>
      <c r="O194" s="49"/>
    </row>
    <row r="195" spans="1:15" ht="34.5" customHeight="1">
      <c r="A195" s="65">
        <v>185</v>
      </c>
      <c r="B195" s="63" t="s">
        <v>38</v>
      </c>
      <c r="C195" s="64" t="s">
        <v>430</v>
      </c>
      <c r="D195" s="398">
        <v>7</v>
      </c>
      <c r="E195" s="399">
        <v>6</v>
      </c>
      <c r="F195" s="400">
        <v>1</v>
      </c>
      <c r="G195" s="258"/>
      <c r="N195" s="308"/>
      <c r="O195" s="49"/>
    </row>
    <row r="196" spans="1:15" ht="34.5" customHeight="1">
      <c r="A196" s="65">
        <v>186</v>
      </c>
      <c r="B196" s="63" t="s">
        <v>38</v>
      </c>
      <c r="C196" s="64" t="s">
        <v>461</v>
      </c>
      <c r="D196" s="398">
        <v>18</v>
      </c>
      <c r="E196" s="399">
        <v>12</v>
      </c>
      <c r="F196" s="400">
        <v>6</v>
      </c>
      <c r="G196" s="258"/>
      <c r="N196" s="308"/>
      <c r="O196" s="49"/>
    </row>
    <row r="197" spans="1:15" ht="34.5" customHeight="1">
      <c r="A197" s="65">
        <v>187</v>
      </c>
      <c r="B197" s="63" t="s">
        <v>38</v>
      </c>
      <c r="C197" s="64" t="s">
        <v>540</v>
      </c>
      <c r="D197" s="398">
        <v>35</v>
      </c>
      <c r="E197" s="399">
        <v>26</v>
      </c>
      <c r="F197" s="400">
        <v>9</v>
      </c>
      <c r="G197" s="258"/>
      <c r="N197" s="308"/>
      <c r="O197" s="49"/>
    </row>
    <row r="198" spans="1:15" ht="34.5" customHeight="1">
      <c r="A198" s="65">
        <v>188</v>
      </c>
      <c r="B198" s="63" t="s">
        <v>38</v>
      </c>
      <c r="C198" s="64" t="s">
        <v>732</v>
      </c>
      <c r="D198" s="398">
        <v>31</v>
      </c>
      <c r="E198" s="399">
        <v>23</v>
      </c>
      <c r="F198" s="400">
        <v>8</v>
      </c>
      <c r="G198" s="258"/>
      <c r="N198" s="308"/>
      <c r="O198" s="49"/>
    </row>
    <row r="199" spans="1:15" ht="34.5" customHeight="1">
      <c r="A199" s="65">
        <v>189</v>
      </c>
      <c r="B199" s="63" t="s">
        <v>38</v>
      </c>
      <c r="C199" s="64" t="s">
        <v>552</v>
      </c>
      <c r="D199" s="398">
        <v>18</v>
      </c>
      <c r="E199" s="399">
        <v>17</v>
      </c>
      <c r="F199" s="400">
        <v>1</v>
      </c>
      <c r="G199" s="258"/>
      <c r="N199" s="308"/>
      <c r="O199" s="49"/>
    </row>
    <row r="200" spans="1:15" ht="34.5" customHeight="1">
      <c r="A200" s="65">
        <v>190</v>
      </c>
      <c r="B200" s="63" t="s">
        <v>38</v>
      </c>
      <c r="C200" s="64" t="s">
        <v>806</v>
      </c>
      <c r="D200" s="398">
        <v>27</v>
      </c>
      <c r="E200" s="399">
        <v>23</v>
      </c>
      <c r="F200" s="400">
        <v>4</v>
      </c>
      <c r="G200" s="258"/>
      <c r="N200" s="308"/>
      <c r="O200" s="49"/>
    </row>
    <row r="201" spans="1:15" ht="34.5" customHeight="1">
      <c r="A201" s="65">
        <v>191</v>
      </c>
      <c r="B201" s="63" t="s">
        <v>38</v>
      </c>
      <c r="C201" s="64" t="s">
        <v>836</v>
      </c>
      <c r="D201" s="398">
        <v>29</v>
      </c>
      <c r="E201" s="399">
        <v>20</v>
      </c>
      <c r="F201" s="400">
        <v>9</v>
      </c>
      <c r="G201" s="258"/>
      <c r="N201" s="308"/>
      <c r="O201" s="49"/>
    </row>
    <row r="202" spans="1:15" ht="34.5" customHeight="1">
      <c r="A202" s="65">
        <v>192</v>
      </c>
      <c r="B202" s="63" t="s">
        <v>38</v>
      </c>
      <c r="C202" s="64" t="s">
        <v>967</v>
      </c>
      <c r="D202" s="398">
        <v>32</v>
      </c>
      <c r="E202" s="399">
        <v>25</v>
      </c>
      <c r="F202" s="400">
        <v>7</v>
      </c>
      <c r="G202" s="258"/>
      <c r="N202" s="308"/>
      <c r="O202" s="49"/>
    </row>
    <row r="203" spans="1:15" ht="34.5" customHeight="1">
      <c r="A203" s="65">
        <v>193</v>
      </c>
      <c r="B203" s="63" t="s">
        <v>39</v>
      </c>
      <c r="C203" s="64" t="s">
        <v>745</v>
      </c>
      <c r="D203" s="398">
        <v>4</v>
      </c>
      <c r="E203" s="399">
        <v>4</v>
      </c>
      <c r="F203" s="400">
        <v>0</v>
      </c>
      <c r="G203" s="258"/>
      <c r="N203" s="308"/>
      <c r="O203" s="49"/>
    </row>
    <row r="204" spans="1:15" ht="34.5" customHeight="1">
      <c r="A204" s="65">
        <v>194</v>
      </c>
      <c r="B204" s="63" t="s">
        <v>39</v>
      </c>
      <c r="C204" s="64" t="s">
        <v>756</v>
      </c>
      <c r="D204" s="398">
        <v>14</v>
      </c>
      <c r="E204" s="399">
        <v>10</v>
      </c>
      <c r="F204" s="400">
        <v>4</v>
      </c>
      <c r="G204" s="258"/>
      <c r="N204" s="308"/>
      <c r="O204" s="49"/>
    </row>
    <row r="205" spans="1:15" ht="34.5" customHeight="1">
      <c r="A205" s="65">
        <v>195</v>
      </c>
      <c r="B205" s="63" t="s">
        <v>445</v>
      </c>
      <c r="C205" s="64" t="s">
        <v>446</v>
      </c>
      <c r="D205" s="398">
        <v>25</v>
      </c>
      <c r="E205" s="399">
        <v>20</v>
      </c>
      <c r="F205" s="400">
        <v>5</v>
      </c>
      <c r="G205" s="258"/>
      <c r="N205" s="308"/>
      <c r="O205" s="49"/>
    </row>
    <row r="206" spans="1:15" ht="34.5" customHeight="1">
      <c r="A206" s="65">
        <v>196</v>
      </c>
      <c r="B206" s="63" t="s">
        <v>445</v>
      </c>
      <c r="C206" s="64" t="s">
        <v>498</v>
      </c>
      <c r="D206" s="398">
        <v>29</v>
      </c>
      <c r="E206" s="399">
        <v>17</v>
      </c>
      <c r="F206" s="400">
        <v>12</v>
      </c>
      <c r="G206" s="258"/>
      <c r="N206" s="308"/>
      <c r="O206" s="49"/>
    </row>
    <row r="207" spans="1:15" ht="34.5" customHeight="1">
      <c r="A207" s="65">
        <v>197</v>
      </c>
      <c r="B207" s="63" t="s">
        <v>445</v>
      </c>
      <c r="C207" s="64" t="s">
        <v>554</v>
      </c>
      <c r="D207" s="398">
        <v>26</v>
      </c>
      <c r="E207" s="399">
        <v>21</v>
      </c>
      <c r="F207" s="400">
        <v>5</v>
      </c>
      <c r="G207" s="258"/>
      <c r="N207" s="308"/>
      <c r="O207" s="49"/>
    </row>
    <row r="208" spans="1:15" ht="34.5" customHeight="1">
      <c r="A208" s="65">
        <v>198</v>
      </c>
      <c r="B208" s="63" t="s">
        <v>445</v>
      </c>
      <c r="C208" s="64" t="s">
        <v>773</v>
      </c>
      <c r="D208" s="398">
        <v>11</v>
      </c>
      <c r="E208" s="399">
        <v>9</v>
      </c>
      <c r="F208" s="400">
        <v>2</v>
      </c>
      <c r="G208" s="258"/>
      <c r="N208" s="308"/>
      <c r="O208" s="49"/>
    </row>
    <row r="209" spans="1:15" ht="34.5" customHeight="1">
      <c r="A209" s="65">
        <v>199</v>
      </c>
      <c r="B209" s="63" t="s">
        <v>445</v>
      </c>
      <c r="C209" s="64" t="s">
        <v>812</v>
      </c>
      <c r="D209" s="398">
        <v>40</v>
      </c>
      <c r="E209" s="399">
        <v>26</v>
      </c>
      <c r="F209" s="400">
        <v>14</v>
      </c>
      <c r="G209" s="258"/>
      <c r="N209" s="308"/>
      <c r="O209" s="49"/>
    </row>
    <row r="210" spans="1:15" ht="34.5" customHeight="1">
      <c r="A210" s="65">
        <v>200</v>
      </c>
      <c r="B210" s="63" t="s">
        <v>178</v>
      </c>
      <c r="C210" s="64" t="s">
        <v>568</v>
      </c>
      <c r="D210" s="398">
        <v>25</v>
      </c>
      <c r="E210" s="399">
        <v>15</v>
      </c>
      <c r="F210" s="400">
        <v>10</v>
      </c>
      <c r="G210" s="258"/>
      <c r="N210" s="308"/>
      <c r="O210" s="49"/>
    </row>
    <row r="211" spans="1:15" ht="34.5" customHeight="1">
      <c r="A211" s="65">
        <v>201</v>
      </c>
      <c r="B211" s="63" t="s">
        <v>178</v>
      </c>
      <c r="C211" s="64" t="s">
        <v>546</v>
      </c>
      <c r="D211" s="398">
        <v>8</v>
      </c>
      <c r="E211" s="399">
        <v>8</v>
      </c>
      <c r="F211" s="400">
        <v>0</v>
      </c>
      <c r="G211" s="258"/>
      <c r="N211" s="308"/>
      <c r="O211" s="49"/>
    </row>
    <row r="212" spans="1:15" ht="34.5" customHeight="1">
      <c r="A212" s="65">
        <v>202</v>
      </c>
      <c r="B212" s="63" t="s">
        <v>178</v>
      </c>
      <c r="C212" s="64" t="s">
        <v>770</v>
      </c>
      <c r="D212" s="398">
        <v>18</v>
      </c>
      <c r="E212" s="399">
        <v>14</v>
      </c>
      <c r="F212" s="400">
        <v>4</v>
      </c>
      <c r="G212" s="258"/>
      <c r="N212" s="308"/>
      <c r="O212" s="49"/>
    </row>
    <row r="213" spans="1:15" ht="34.5" customHeight="1">
      <c r="A213" s="65">
        <v>203</v>
      </c>
      <c r="B213" s="63" t="s">
        <v>178</v>
      </c>
      <c r="C213" s="64" t="s">
        <v>751</v>
      </c>
      <c r="D213" s="398">
        <v>13</v>
      </c>
      <c r="E213" s="399">
        <v>12</v>
      </c>
      <c r="F213" s="400">
        <v>1</v>
      </c>
      <c r="G213" s="258"/>
      <c r="N213" s="308"/>
      <c r="O213" s="49"/>
    </row>
    <row r="214" spans="1:15" ht="34.5" customHeight="1">
      <c r="A214" s="65">
        <v>204</v>
      </c>
      <c r="B214" s="63" t="s">
        <v>178</v>
      </c>
      <c r="C214" s="64" t="s">
        <v>831</v>
      </c>
      <c r="D214" s="398">
        <v>18</v>
      </c>
      <c r="E214" s="399">
        <v>13</v>
      </c>
      <c r="F214" s="400">
        <v>5</v>
      </c>
      <c r="G214" s="258"/>
      <c r="N214" s="308"/>
      <c r="O214" s="49"/>
    </row>
    <row r="215" spans="1:15" ht="34.5" customHeight="1">
      <c r="A215" s="65">
        <v>205</v>
      </c>
      <c r="B215" s="63" t="s">
        <v>790</v>
      </c>
      <c r="C215" s="64" t="s">
        <v>791</v>
      </c>
      <c r="D215" s="398">
        <v>16</v>
      </c>
      <c r="E215" s="399">
        <v>14</v>
      </c>
      <c r="F215" s="400">
        <v>2</v>
      </c>
      <c r="G215" s="258"/>
      <c r="N215" s="308"/>
      <c r="O215" s="49"/>
    </row>
    <row r="216" spans="1:15" ht="34.5" customHeight="1">
      <c r="A216" s="65">
        <v>206</v>
      </c>
      <c r="B216" s="63" t="s">
        <v>44</v>
      </c>
      <c r="C216" s="64" t="s">
        <v>564</v>
      </c>
      <c r="D216" s="398">
        <v>11</v>
      </c>
      <c r="E216" s="399">
        <v>9</v>
      </c>
      <c r="F216" s="400">
        <v>2</v>
      </c>
      <c r="G216" s="258"/>
      <c r="N216" s="308"/>
      <c r="O216" s="49"/>
    </row>
    <row r="217" spans="1:15" ht="34.5" customHeight="1">
      <c r="A217" s="65">
        <v>207</v>
      </c>
      <c r="B217" s="63" t="s">
        <v>1083</v>
      </c>
      <c r="C217" s="64" t="s">
        <v>416</v>
      </c>
      <c r="D217" s="398">
        <v>29</v>
      </c>
      <c r="E217" s="399">
        <v>20</v>
      </c>
      <c r="F217" s="400">
        <v>9</v>
      </c>
      <c r="G217" s="258"/>
      <c r="N217" s="308"/>
      <c r="O217" s="49"/>
    </row>
    <row r="218" spans="1:15" ht="34.5" customHeight="1">
      <c r="A218" s="65">
        <v>208</v>
      </c>
      <c r="B218" s="63" t="s">
        <v>1083</v>
      </c>
      <c r="C218" s="64" t="s">
        <v>471</v>
      </c>
      <c r="D218" s="398">
        <v>19</v>
      </c>
      <c r="E218" s="399">
        <v>13</v>
      </c>
      <c r="F218" s="400">
        <v>6</v>
      </c>
      <c r="G218" s="258"/>
      <c r="N218" s="308"/>
      <c r="O218" s="49"/>
    </row>
    <row r="219" spans="1:15" ht="34.5" customHeight="1">
      <c r="A219" s="65">
        <v>209</v>
      </c>
      <c r="B219" s="63" t="s">
        <v>1083</v>
      </c>
      <c r="C219" s="64" t="s">
        <v>507</v>
      </c>
      <c r="D219" s="398">
        <v>19</v>
      </c>
      <c r="E219" s="399">
        <v>10</v>
      </c>
      <c r="F219" s="400">
        <v>9</v>
      </c>
      <c r="G219" s="258"/>
      <c r="N219" s="308"/>
      <c r="O219" s="49"/>
    </row>
    <row r="220" spans="1:15" ht="34.5" customHeight="1">
      <c r="A220" s="65">
        <v>210</v>
      </c>
      <c r="B220" s="63" t="s">
        <v>1083</v>
      </c>
      <c r="C220" s="64" t="s">
        <v>768</v>
      </c>
      <c r="D220" s="398">
        <v>16</v>
      </c>
      <c r="E220" s="399">
        <v>13</v>
      </c>
      <c r="F220" s="400">
        <v>3</v>
      </c>
      <c r="G220" s="258"/>
      <c r="N220" s="308"/>
      <c r="O220" s="49"/>
    </row>
    <row r="221" spans="1:15" ht="34.5" customHeight="1">
      <c r="A221" s="65">
        <v>211</v>
      </c>
      <c r="B221" s="63" t="s">
        <v>191</v>
      </c>
      <c r="C221" s="64" t="s">
        <v>438</v>
      </c>
      <c r="D221" s="398">
        <v>23</v>
      </c>
      <c r="E221" s="399">
        <v>18</v>
      </c>
      <c r="F221" s="400">
        <v>5</v>
      </c>
      <c r="G221" s="258"/>
      <c r="N221" s="308"/>
      <c r="O221" s="49"/>
    </row>
    <row r="222" spans="1:15" ht="34.5" customHeight="1">
      <c r="A222" s="65">
        <v>212</v>
      </c>
      <c r="B222" s="63" t="s">
        <v>191</v>
      </c>
      <c r="C222" s="64" t="s">
        <v>771</v>
      </c>
      <c r="D222" s="398">
        <v>18</v>
      </c>
      <c r="E222" s="399">
        <v>14</v>
      </c>
      <c r="F222" s="400">
        <v>4</v>
      </c>
      <c r="G222" s="258"/>
      <c r="N222" s="308"/>
      <c r="O222" s="49"/>
    </row>
    <row r="223" spans="1:15" ht="34.5" customHeight="1">
      <c r="A223" s="65">
        <v>213</v>
      </c>
      <c r="B223" s="63" t="s">
        <v>191</v>
      </c>
      <c r="C223" s="64" t="s">
        <v>779</v>
      </c>
      <c r="D223" s="398">
        <v>42</v>
      </c>
      <c r="E223" s="399">
        <v>31</v>
      </c>
      <c r="F223" s="400">
        <v>11</v>
      </c>
      <c r="G223" s="258"/>
      <c r="N223" s="308"/>
      <c r="O223" s="49"/>
    </row>
    <row r="224" spans="1:15" ht="34.5" customHeight="1">
      <c r="A224" s="65">
        <v>214</v>
      </c>
      <c r="B224" s="63" t="s">
        <v>191</v>
      </c>
      <c r="C224" s="64" t="s">
        <v>799</v>
      </c>
      <c r="D224" s="398">
        <v>42</v>
      </c>
      <c r="E224" s="399">
        <v>33</v>
      </c>
      <c r="F224" s="400">
        <v>9</v>
      </c>
      <c r="G224" s="258"/>
      <c r="N224" s="308"/>
      <c r="O224" s="49"/>
    </row>
    <row r="225" spans="1:15" ht="34.5" customHeight="1">
      <c r="A225" s="65">
        <v>215</v>
      </c>
      <c r="B225" s="63" t="s">
        <v>45</v>
      </c>
      <c r="C225" s="64" t="s">
        <v>505</v>
      </c>
      <c r="D225" s="398">
        <v>38</v>
      </c>
      <c r="E225" s="399">
        <v>22</v>
      </c>
      <c r="F225" s="400">
        <v>16</v>
      </c>
      <c r="G225" s="258"/>
      <c r="N225" s="308"/>
      <c r="O225" s="49"/>
    </row>
    <row r="226" spans="1:15" ht="34.5" customHeight="1">
      <c r="A226" s="65">
        <v>216</v>
      </c>
      <c r="B226" s="63" t="s">
        <v>45</v>
      </c>
      <c r="C226" s="64" t="s">
        <v>536</v>
      </c>
      <c r="D226" s="398">
        <v>14</v>
      </c>
      <c r="E226" s="399">
        <v>8</v>
      </c>
      <c r="F226" s="400">
        <v>6</v>
      </c>
      <c r="G226" s="258"/>
      <c r="N226" s="308"/>
      <c r="O226" s="49"/>
    </row>
    <row r="227" spans="1:15" ht="34.5" customHeight="1">
      <c r="A227" s="65">
        <v>217</v>
      </c>
      <c r="B227" s="63" t="s">
        <v>45</v>
      </c>
      <c r="C227" s="64" t="s">
        <v>796</v>
      </c>
      <c r="D227" s="398">
        <v>32</v>
      </c>
      <c r="E227" s="399">
        <v>30</v>
      </c>
      <c r="F227" s="400">
        <v>2</v>
      </c>
      <c r="G227" s="258"/>
      <c r="N227" s="308"/>
      <c r="O227" s="49"/>
    </row>
    <row r="228" spans="1:15" ht="34.5" customHeight="1">
      <c r="A228" s="65">
        <v>218</v>
      </c>
      <c r="B228" s="63" t="s">
        <v>45</v>
      </c>
      <c r="C228" s="64" t="s">
        <v>778</v>
      </c>
      <c r="D228" s="398">
        <v>6</v>
      </c>
      <c r="E228" s="399">
        <v>3</v>
      </c>
      <c r="F228" s="400">
        <v>3</v>
      </c>
      <c r="G228" s="258"/>
      <c r="N228" s="308"/>
      <c r="O228" s="49"/>
    </row>
    <row r="229" spans="1:15" ht="34.5" customHeight="1">
      <c r="A229" s="65">
        <v>219</v>
      </c>
      <c r="B229" s="63" t="s">
        <v>45</v>
      </c>
      <c r="C229" s="64" t="s">
        <v>975</v>
      </c>
      <c r="D229" s="398">
        <v>41</v>
      </c>
      <c r="E229" s="399">
        <v>2</v>
      </c>
      <c r="F229" s="400">
        <v>39</v>
      </c>
      <c r="G229" s="258"/>
      <c r="N229" s="308"/>
      <c r="O229" s="49"/>
    </row>
    <row r="230" spans="1:15" ht="34.5" customHeight="1">
      <c r="A230" s="65">
        <v>220</v>
      </c>
      <c r="B230" s="63" t="s">
        <v>45</v>
      </c>
      <c r="C230" s="64" t="s">
        <v>977</v>
      </c>
      <c r="D230" s="398">
        <v>19</v>
      </c>
      <c r="E230" s="399">
        <v>4</v>
      </c>
      <c r="F230" s="400">
        <v>15</v>
      </c>
      <c r="G230" s="258"/>
      <c r="N230" s="308"/>
      <c r="O230" s="49"/>
    </row>
    <row r="231" spans="1:15" ht="34.5" customHeight="1">
      <c r="A231" s="65">
        <v>221</v>
      </c>
      <c r="B231" s="63" t="s">
        <v>46</v>
      </c>
      <c r="C231" s="64" t="s">
        <v>412</v>
      </c>
      <c r="D231" s="398">
        <v>21</v>
      </c>
      <c r="E231" s="399">
        <v>12</v>
      </c>
      <c r="F231" s="400">
        <v>9</v>
      </c>
      <c r="G231" s="258"/>
      <c r="N231" s="308"/>
      <c r="O231" s="49"/>
    </row>
    <row r="232" spans="1:15" ht="34.5" customHeight="1">
      <c r="A232" s="65">
        <v>222</v>
      </c>
      <c r="B232" s="63" t="s">
        <v>46</v>
      </c>
      <c r="C232" s="64" t="s">
        <v>522</v>
      </c>
      <c r="D232" s="398">
        <v>34</v>
      </c>
      <c r="E232" s="399">
        <v>18</v>
      </c>
      <c r="F232" s="400">
        <v>16</v>
      </c>
      <c r="G232" s="258"/>
      <c r="N232" s="308"/>
      <c r="O232" s="49"/>
    </row>
    <row r="233" spans="1:15" ht="34.5" customHeight="1">
      <c r="A233" s="65">
        <v>223</v>
      </c>
      <c r="B233" s="63" t="s">
        <v>46</v>
      </c>
      <c r="C233" s="64" t="s">
        <v>781</v>
      </c>
      <c r="D233" s="398">
        <v>29</v>
      </c>
      <c r="E233" s="399">
        <v>19</v>
      </c>
      <c r="F233" s="400">
        <v>10</v>
      </c>
      <c r="G233" s="258"/>
      <c r="N233" s="308"/>
      <c r="O233" s="49"/>
    </row>
    <row r="234" spans="1:15" ht="34.5" customHeight="1">
      <c r="A234" s="65">
        <v>224</v>
      </c>
      <c r="B234" s="63" t="s">
        <v>46</v>
      </c>
      <c r="C234" s="64" t="s">
        <v>780</v>
      </c>
      <c r="D234" s="398">
        <v>17</v>
      </c>
      <c r="E234" s="399">
        <v>8</v>
      </c>
      <c r="F234" s="400">
        <v>9</v>
      </c>
      <c r="G234" s="258"/>
      <c r="N234" s="308"/>
      <c r="O234" s="49"/>
    </row>
    <row r="235" spans="1:15" ht="34.5" customHeight="1">
      <c r="A235" s="65">
        <v>225</v>
      </c>
      <c r="B235" s="63" t="s">
        <v>85</v>
      </c>
      <c r="C235" s="64" t="s">
        <v>559</v>
      </c>
      <c r="D235" s="398">
        <v>13</v>
      </c>
      <c r="E235" s="399">
        <v>11</v>
      </c>
      <c r="F235" s="400">
        <v>2</v>
      </c>
      <c r="G235" s="258"/>
      <c r="N235" s="308"/>
      <c r="O235" s="49"/>
    </row>
    <row r="236" spans="1:15" ht="34.5" customHeight="1">
      <c r="A236" s="65">
        <v>226</v>
      </c>
      <c r="B236" s="63" t="s">
        <v>538</v>
      </c>
      <c r="C236" s="64" t="s">
        <v>539</v>
      </c>
      <c r="D236" s="398">
        <v>29</v>
      </c>
      <c r="E236" s="399">
        <v>20</v>
      </c>
      <c r="F236" s="400">
        <v>9</v>
      </c>
      <c r="G236" s="258"/>
      <c r="N236" s="308"/>
      <c r="O236" s="49"/>
    </row>
    <row r="237" spans="1:15" ht="34.5" customHeight="1">
      <c r="A237" s="65">
        <v>227</v>
      </c>
      <c r="B237" s="63" t="s">
        <v>47</v>
      </c>
      <c r="C237" s="64" t="s">
        <v>549</v>
      </c>
      <c r="D237" s="398">
        <v>10</v>
      </c>
      <c r="E237" s="399">
        <v>5</v>
      </c>
      <c r="F237" s="400">
        <v>5</v>
      </c>
      <c r="G237" s="258"/>
      <c r="N237" s="308"/>
      <c r="O237" s="49"/>
    </row>
    <row r="238" spans="1:15" ht="34.5" customHeight="1">
      <c r="A238" s="65">
        <v>228</v>
      </c>
      <c r="B238" s="63" t="s">
        <v>47</v>
      </c>
      <c r="C238" s="64" t="s">
        <v>978</v>
      </c>
      <c r="D238" s="398">
        <v>28</v>
      </c>
      <c r="E238" s="399">
        <v>20</v>
      </c>
      <c r="F238" s="400">
        <v>8</v>
      </c>
      <c r="G238" s="258"/>
      <c r="N238" s="308"/>
      <c r="O238" s="49"/>
    </row>
    <row r="239" spans="1:15" ht="34.5" customHeight="1">
      <c r="A239" s="65">
        <v>229</v>
      </c>
      <c r="B239" s="63" t="s">
        <v>47</v>
      </c>
      <c r="C239" s="64" t="s">
        <v>979</v>
      </c>
      <c r="D239" s="398">
        <v>28</v>
      </c>
      <c r="E239" s="399">
        <v>17</v>
      </c>
      <c r="F239" s="400">
        <v>11</v>
      </c>
      <c r="G239" s="258"/>
      <c r="N239" s="308"/>
      <c r="O239" s="49"/>
    </row>
    <row r="240" spans="1:15" ht="34.5" customHeight="1">
      <c r="A240" s="65">
        <v>230</v>
      </c>
      <c r="B240" s="63" t="s">
        <v>432</v>
      </c>
      <c r="C240" s="64" t="s">
        <v>433</v>
      </c>
      <c r="D240" s="398">
        <v>40</v>
      </c>
      <c r="E240" s="399">
        <v>23</v>
      </c>
      <c r="F240" s="400">
        <v>17</v>
      </c>
      <c r="G240" s="258"/>
      <c r="N240" s="308"/>
      <c r="O240" s="49"/>
    </row>
    <row r="241" spans="1:15" ht="34.5" customHeight="1">
      <c r="A241" s="65">
        <v>231</v>
      </c>
      <c r="B241" s="63" t="s">
        <v>432</v>
      </c>
      <c r="C241" s="64" t="s">
        <v>542</v>
      </c>
      <c r="D241" s="398">
        <v>26</v>
      </c>
      <c r="E241" s="399">
        <v>13</v>
      </c>
      <c r="F241" s="400">
        <v>13</v>
      </c>
      <c r="G241" s="258"/>
      <c r="N241" s="308"/>
      <c r="O241" s="49"/>
    </row>
    <row r="242" spans="1:15" ht="34.5" customHeight="1">
      <c r="A242" s="65">
        <v>232</v>
      </c>
      <c r="B242" s="63" t="s">
        <v>48</v>
      </c>
      <c r="C242" s="64" t="s">
        <v>489</v>
      </c>
      <c r="D242" s="398">
        <v>29</v>
      </c>
      <c r="E242" s="399">
        <v>19</v>
      </c>
      <c r="F242" s="400">
        <v>10</v>
      </c>
      <c r="G242" s="258"/>
      <c r="N242" s="308"/>
      <c r="O242" s="49"/>
    </row>
    <row r="243" spans="1:15" ht="34.5" customHeight="1">
      <c r="A243" s="65">
        <v>233</v>
      </c>
      <c r="B243" s="63" t="s">
        <v>48</v>
      </c>
      <c r="C243" s="64" t="s">
        <v>459</v>
      </c>
      <c r="D243" s="398">
        <v>9</v>
      </c>
      <c r="E243" s="399">
        <v>5</v>
      </c>
      <c r="F243" s="400">
        <v>4</v>
      </c>
      <c r="G243" s="258"/>
      <c r="N243" s="308"/>
      <c r="O243" s="49"/>
    </row>
    <row r="244" spans="1:15" ht="34.5" customHeight="1">
      <c r="A244" s="65">
        <v>234</v>
      </c>
      <c r="B244" s="63" t="s">
        <v>49</v>
      </c>
      <c r="C244" s="64" t="s">
        <v>289</v>
      </c>
      <c r="D244" s="398">
        <v>27</v>
      </c>
      <c r="E244" s="399">
        <v>13</v>
      </c>
      <c r="F244" s="400">
        <v>14</v>
      </c>
      <c r="G244" s="258"/>
      <c r="N244" s="308"/>
      <c r="O244" s="49"/>
    </row>
    <row r="245" spans="1:15" ht="34.5" customHeight="1">
      <c r="A245" s="65">
        <v>235</v>
      </c>
      <c r="B245" s="63" t="s">
        <v>49</v>
      </c>
      <c r="C245" s="64" t="s">
        <v>290</v>
      </c>
      <c r="D245" s="398">
        <v>51</v>
      </c>
      <c r="E245" s="399">
        <v>19</v>
      </c>
      <c r="F245" s="400">
        <v>32</v>
      </c>
      <c r="G245" s="258"/>
      <c r="N245" s="308"/>
      <c r="O245" s="49"/>
    </row>
    <row r="246" spans="1:15" ht="34.5" customHeight="1">
      <c r="A246" s="65">
        <v>236</v>
      </c>
      <c r="B246" s="63" t="s">
        <v>49</v>
      </c>
      <c r="C246" s="64" t="s">
        <v>301</v>
      </c>
      <c r="D246" s="398">
        <v>51</v>
      </c>
      <c r="E246" s="399">
        <v>19</v>
      </c>
      <c r="F246" s="400">
        <v>32</v>
      </c>
      <c r="G246" s="258"/>
      <c r="N246" s="308"/>
      <c r="O246" s="49"/>
    </row>
    <row r="247" spans="1:15" ht="34.5" customHeight="1">
      <c r="A247" s="65">
        <v>237</v>
      </c>
      <c r="B247" s="63" t="s">
        <v>49</v>
      </c>
      <c r="C247" s="64" t="s">
        <v>291</v>
      </c>
      <c r="D247" s="398">
        <v>37</v>
      </c>
      <c r="E247" s="399">
        <v>18</v>
      </c>
      <c r="F247" s="400">
        <v>19</v>
      </c>
      <c r="G247" s="258"/>
      <c r="N247" s="308"/>
      <c r="O247" s="49"/>
    </row>
    <row r="248" spans="1:15" ht="34.5" customHeight="1">
      <c r="A248" s="65">
        <v>238</v>
      </c>
      <c r="B248" s="63" t="s">
        <v>49</v>
      </c>
      <c r="C248" s="64" t="s">
        <v>292</v>
      </c>
      <c r="D248" s="398">
        <v>38</v>
      </c>
      <c r="E248" s="399">
        <v>22</v>
      </c>
      <c r="F248" s="400">
        <v>16</v>
      </c>
      <c r="G248" s="258"/>
      <c r="N248" s="308"/>
      <c r="O248" s="49"/>
    </row>
    <row r="249" spans="1:15" ht="34.5" customHeight="1">
      <c r="A249" s="65">
        <v>239</v>
      </c>
      <c r="B249" s="63" t="s">
        <v>49</v>
      </c>
      <c r="C249" s="64" t="s">
        <v>305</v>
      </c>
      <c r="D249" s="398">
        <v>61</v>
      </c>
      <c r="E249" s="399">
        <v>18</v>
      </c>
      <c r="F249" s="400">
        <v>43</v>
      </c>
      <c r="G249" s="258"/>
      <c r="N249" s="308"/>
      <c r="O249" s="49"/>
    </row>
    <row r="250" spans="1:15" ht="34.5" customHeight="1">
      <c r="A250" s="65">
        <v>240</v>
      </c>
      <c r="B250" s="63" t="s">
        <v>49</v>
      </c>
      <c r="C250" s="64" t="s">
        <v>312</v>
      </c>
      <c r="D250" s="398">
        <v>28</v>
      </c>
      <c r="E250" s="399">
        <v>12</v>
      </c>
      <c r="F250" s="400">
        <v>16</v>
      </c>
      <c r="G250" s="258"/>
      <c r="N250" s="308"/>
      <c r="O250" s="49"/>
    </row>
    <row r="251" spans="1:15" ht="34.5" customHeight="1">
      <c r="A251" s="65">
        <v>241</v>
      </c>
      <c r="B251" s="63" t="s">
        <v>49</v>
      </c>
      <c r="C251" s="64" t="s">
        <v>439</v>
      </c>
      <c r="D251" s="398">
        <v>29</v>
      </c>
      <c r="E251" s="399">
        <v>5</v>
      </c>
      <c r="F251" s="400">
        <v>24</v>
      </c>
      <c r="G251" s="258"/>
      <c r="N251" s="308"/>
      <c r="O251" s="49"/>
    </row>
    <row r="252" spans="1:15" ht="34.5" customHeight="1">
      <c r="A252" s="65">
        <v>242</v>
      </c>
      <c r="B252" s="63" t="s">
        <v>49</v>
      </c>
      <c r="C252" s="64" t="s">
        <v>324</v>
      </c>
      <c r="D252" s="398">
        <v>42</v>
      </c>
      <c r="E252" s="399">
        <v>16</v>
      </c>
      <c r="F252" s="400">
        <v>26</v>
      </c>
      <c r="G252" s="258"/>
      <c r="N252" s="308"/>
      <c r="O252" s="49"/>
    </row>
    <row r="253" spans="1:15" ht="34.5" customHeight="1">
      <c r="A253" s="65">
        <v>243</v>
      </c>
      <c r="B253" s="63" t="s">
        <v>49</v>
      </c>
      <c r="C253" s="64" t="s">
        <v>440</v>
      </c>
      <c r="D253" s="398">
        <v>47</v>
      </c>
      <c r="E253" s="399">
        <v>23</v>
      </c>
      <c r="F253" s="400">
        <v>24</v>
      </c>
      <c r="G253" s="258"/>
      <c r="N253" s="308"/>
      <c r="O253" s="49"/>
    </row>
    <row r="254" spans="1:15" ht="34.5" customHeight="1">
      <c r="A254" s="65">
        <v>244</v>
      </c>
      <c r="B254" s="63" t="s">
        <v>49</v>
      </c>
      <c r="C254" s="64" t="s">
        <v>497</v>
      </c>
      <c r="D254" s="398">
        <v>21</v>
      </c>
      <c r="E254" s="399">
        <v>8</v>
      </c>
      <c r="F254" s="400">
        <v>13</v>
      </c>
      <c r="G254" s="258"/>
      <c r="N254" s="308"/>
      <c r="O254" s="49"/>
    </row>
    <row r="255" spans="1:15" ht="34.5" customHeight="1">
      <c r="A255" s="65">
        <v>245</v>
      </c>
      <c r="B255" s="63" t="s">
        <v>49</v>
      </c>
      <c r="C255" s="64" t="s">
        <v>480</v>
      </c>
      <c r="D255" s="398">
        <v>27</v>
      </c>
      <c r="E255" s="399">
        <v>8</v>
      </c>
      <c r="F255" s="400">
        <v>19</v>
      </c>
      <c r="G255" s="258"/>
      <c r="N255" s="308"/>
      <c r="O255" s="49"/>
    </row>
    <row r="256" spans="1:15" ht="34.5" customHeight="1">
      <c r="A256" s="65">
        <v>246</v>
      </c>
      <c r="B256" s="63" t="s">
        <v>49</v>
      </c>
      <c r="C256" s="64" t="s">
        <v>508</v>
      </c>
      <c r="D256" s="398">
        <v>52</v>
      </c>
      <c r="E256" s="399">
        <v>15</v>
      </c>
      <c r="F256" s="400">
        <v>37</v>
      </c>
      <c r="G256" s="258"/>
      <c r="N256" s="308"/>
      <c r="O256" s="49"/>
    </row>
    <row r="257" spans="1:15" ht="34.5" customHeight="1">
      <c r="A257" s="65">
        <v>247</v>
      </c>
      <c r="B257" s="63" t="s">
        <v>49</v>
      </c>
      <c r="C257" s="64" t="s">
        <v>517</v>
      </c>
      <c r="D257" s="398">
        <v>22</v>
      </c>
      <c r="E257" s="399">
        <v>11</v>
      </c>
      <c r="F257" s="400">
        <v>11</v>
      </c>
      <c r="G257" s="258"/>
      <c r="N257" s="308"/>
      <c r="O257" s="49"/>
    </row>
    <row r="258" spans="1:15" ht="34.5" customHeight="1">
      <c r="A258" s="65">
        <v>248</v>
      </c>
      <c r="B258" s="63" t="s">
        <v>49</v>
      </c>
      <c r="C258" s="64" t="s">
        <v>561</v>
      </c>
      <c r="D258" s="398">
        <v>21</v>
      </c>
      <c r="E258" s="399">
        <v>7</v>
      </c>
      <c r="F258" s="400">
        <v>14</v>
      </c>
      <c r="G258" s="258"/>
      <c r="N258" s="308"/>
      <c r="O258" s="49"/>
    </row>
    <row r="259" spans="1:15" ht="34.5" customHeight="1">
      <c r="A259" s="65">
        <v>249</v>
      </c>
      <c r="B259" s="63" t="s">
        <v>49</v>
      </c>
      <c r="C259" s="64" t="s">
        <v>550</v>
      </c>
      <c r="D259" s="398">
        <v>53</v>
      </c>
      <c r="E259" s="399">
        <v>25</v>
      </c>
      <c r="F259" s="400">
        <v>28</v>
      </c>
      <c r="G259" s="258"/>
      <c r="N259" s="308"/>
      <c r="O259" s="49"/>
    </row>
    <row r="260" spans="1:15" ht="34.5" customHeight="1">
      <c r="A260" s="65">
        <v>250</v>
      </c>
      <c r="B260" s="63" t="s">
        <v>49</v>
      </c>
      <c r="C260" s="64" t="s">
        <v>777</v>
      </c>
      <c r="D260" s="398">
        <v>23</v>
      </c>
      <c r="E260" s="399">
        <v>8</v>
      </c>
      <c r="F260" s="400">
        <v>15</v>
      </c>
      <c r="G260" s="258"/>
      <c r="N260" s="308"/>
      <c r="O260" s="49"/>
    </row>
    <row r="261" spans="1:15" ht="34.5" customHeight="1">
      <c r="A261" s="384">
        <v>251</v>
      </c>
      <c r="B261" s="385" t="s">
        <v>49</v>
      </c>
      <c r="C261" s="386" t="s">
        <v>772</v>
      </c>
      <c r="D261" s="401">
        <v>25</v>
      </c>
      <c r="E261" s="402">
        <v>6</v>
      </c>
      <c r="F261" s="403">
        <v>19</v>
      </c>
      <c r="G261" s="258"/>
      <c r="N261" s="308"/>
      <c r="O261" s="49"/>
    </row>
    <row r="262" spans="1:15" ht="34.5" customHeight="1">
      <c r="A262" s="387">
        <v>252</v>
      </c>
      <c r="B262" s="388" t="s">
        <v>49</v>
      </c>
      <c r="C262" s="389" t="s">
        <v>767</v>
      </c>
      <c r="D262" s="404">
        <v>30</v>
      </c>
      <c r="E262" s="404">
        <v>11</v>
      </c>
      <c r="F262" s="404">
        <v>19</v>
      </c>
      <c r="G262" s="258"/>
      <c r="N262" s="308"/>
      <c r="O262" s="49"/>
    </row>
    <row r="263" spans="1:15" ht="34.5" customHeight="1">
      <c r="A263" s="387">
        <v>253</v>
      </c>
      <c r="B263" s="388" t="s">
        <v>49</v>
      </c>
      <c r="C263" s="389" t="s">
        <v>744</v>
      </c>
      <c r="D263" s="404">
        <v>2</v>
      </c>
      <c r="E263" s="404">
        <v>0</v>
      </c>
      <c r="F263" s="404">
        <v>2</v>
      </c>
      <c r="G263" s="258"/>
      <c r="N263" s="308"/>
      <c r="O263" s="49"/>
    </row>
    <row r="264" spans="1:15" ht="34.5" customHeight="1">
      <c r="A264" s="387">
        <v>254</v>
      </c>
      <c r="B264" s="388" t="s">
        <v>49</v>
      </c>
      <c r="C264" s="389" t="s">
        <v>814</v>
      </c>
      <c r="D264" s="404">
        <v>39</v>
      </c>
      <c r="E264" s="404">
        <v>14</v>
      </c>
      <c r="F264" s="404">
        <v>25</v>
      </c>
      <c r="G264" s="258"/>
      <c r="N264" s="308"/>
      <c r="O264" s="49"/>
    </row>
    <row r="265" spans="1:15" ht="34.5" customHeight="1">
      <c r="A265" s="387">
        <v>255</v>
      </c>
      <c r="B265" s="388" t="s">
        <v>49</v>
      </c>
      <c r="C265" s="389" t="s">
        <v>823</v>
      </c>
      <c r="D265" s="404">
        <v>29</v>
      </c>
      <c r="E265" s="404">
        <v>20</v>
      </c>
      <c r="F265" s="404">
        <v>9</v>
      </c>
      <c r="G265" s="258"/>
      <c r="N265" s="308"/>
      <c r="O265" s="49"/>
    </row>
    <row r="266" spans="1:15" ht="34.5" customHeight="1">
      <c r="A266" s="387">
        <v>256</v>
      </c>
      <c r="B266" s="388" t="s">
        <v>49</v>
      </c>
      <c r="C266" s="389" t="s">
        <v>853</v>
      </c>
      <c r="D266" s="404">
        <v>11</v>
      </c>
      <c r="E266" s="404">
        <v>6</v>
      </c>
      <c r="F266" s="404">
        <v>5</v>
      </c>
      <c r="G266" s="258"/>
      <c r="N266" s="308"/>
      <c r="O266" s="49"/>
    </row>
    <row r="267" spans="1:15" ht="34.5" customHeight="1">
      <c r="A267" s="387">
        <v>257</v>
      </c>
      <c r="B267" s="388" t="s">
        <v>49</v>
      </c>
      <c r="C267" s="389" t="s">
        <v>786</v>
      </c>
      <c r="D267" s="404">
        <v>17</v>
      </c>
      <c r="E267" s="404">
        <v>4</v>
      </c>
      <c r="F267" s="404">
        <v>13</v>
      </c>
      <c r="G267" s="258"/>
      <c r="N267" s="308"/>
      <c r="O267" s="49"/>
    </row>
    <row r="268" spans="1:15" ht="34.5" customHeight="1">
      <c r="A268" s="387">
        <v>258</v>
      </c>
      <c r="B268" s="388" t="s">
        <v>49</v>
      </c>
      <c r="C268" s="389" t="s">
        <v>980</v>
      </c>
      <c r="D268" s="404">
        <v>18</v>
      </c>
      <c r="E268" s="404">
        <v>9</v>
      </c>
      <c r="F268" s="404">
        <v>9</v>
      </c>
      <c r="G268" s="258"/>
      <c r="N268" s="308"/>
      <c r="O268" s="49"/>
    </row>
    <row r="269" spans="1:15" ht="34.5" customHeight="1">
      <c r="A269" s="387">
        <v>259</v>
      </c>
      <c r="B269" s="388" t="s">
        <v>49</v>
      </c>
      <c r="C269" s="389" t="s">
        <v>981</v>
      </c>
      <c r="D269" s="404">
        <v>30</v>
      </c>
      <c r="E269" s="404">
        <v>12</v>
      </c>
      <c r="F269" s="404">
        <v>18</v>
      </c>
      <c r="G269" s="258"/>
      <c r="N269" s="308"/>
      <c r="O269" s="49"/>
    </row>
    <row r="270" spans="1:15" ht="34.5" customHeight="1">
      <c r="A270" s="387">
        <v>260</v>
      </c>
      <c r="B270" s="388" t="s">
        <v>49</v>
      </c>
      <c r="C270" s="389" t="s">
        <v>982</v>
      </c>
      <c r="D270" s="404">
        <v>11</v>
      </c>
      <c r="E270" s="404">
        <v>6</v>
      </c>
      <c r="F270" s="404">
        <v>5</v>
      </c>
      <c r="G270" s="258"/>
      <c r="N270" s="308"/>
      <c r="O270" s="49"/>
    </row>
    <row r="271" spans="1:15" ht="34.5" customHeight="1">
      <c r="A271" s="387">
        <v>261</v>
      </c>
      <c r="B271" s="388" t="s">
        <v>49</v>
      </c>
      <c r="C271" s="389" t="s">
        <v>983</v>
      </c>
      <c r="D271" s="404">
        <v>49</v>
      </c>
      <c r="E271" s="404">
        <v>20</v>
      </c>
      <c r="F271" s="404">
        <v>29</v>
      </c>
      <c r="G271" s="258"/>
      <c r="N271" s="308"/>
      <c r="O271" s="49"/>
    </row>
    <row r="272" spans="1:15" ht="34.5" customHeight="1">
      <c r="A272" s="387">
        <v>262</v>
      </c>
      <c r="B272" s="388" t="s">
        <v>49</v>
      </c>
      <c r="C272" s="389" t="s">
        <v>984</v>
      </c>
      <c r="D272" s="404">
        <v>38</v>
      </c>
      <c r="E272" s="404">
        <v>20</v>
      </c>
      <c r="F272" s="404">
        <v>18</v>
      </c>
      <c r="G272" s="258"/>
      <c r="N272" s="308"/>
      <c r="O272" s="49"/>
    </row>
    <row r="273" spans="1:15" ht="34.5" customHeight="1">
      <c r="A273" s="387">
        <v>263</v>
      </c>
      <c r="B273" s="388" t="s">
        <v>49</v>
      </c>
      <c r="C273" s="389" t="s">
        <v>985</v>
      </c>
      <c r="D273" s="404">
        <v>74</v>
      </c>
      <c r="E273" s="404">
        <v>38</v>
      </c>
      <c r="F273" s="404">
        <v>36</v>
      </c>
      <c r="G273" s="258"/>
      <c r="N273" s="308"/>
      <c r="O273" s="49"/>
    </row>
    <row r="274" spans="1:15" ht="34.5" customHeight="1">
      <c r="A274" s="387">
        <v>264</v>
      </c>
      <c r="B274" s="388" t="s">
        <v>49</v>
      </c>
      <c r="C274" s="389" t="s">
        <v>986</v>
      </c>
      <c r="D274" s="404">
        <v>28</v>
      </c>
      <c r="E274" s="404">
        <v>12</v>
      </c>
      <c r="F274" s="404">
        <v>16</v>
      </c>
      <c r="G274" s="258"/>
      <c r="N274" s="308"/>
      <c r="O274" s="49"/>
    </row>
    <row r="275" spans="1:15" ht="34.5" customHeight="1">
      <c r="A275" s="387">
        <v>265</v>
      </c>
      <c r="B275" s="388" t="s">
        <v>49</v>
      </c>
      <c r="C275" s="389" t="s">
        <v>987</v>
      </c>
      <c r="D275" s="404">
        <v>34</v>
      </c>
      <c r="E275" s="404">
        <v>8</v>
      </c>
      <c r="F275" s="404">
        <v>26</v>
      </c>
      <c r="G275" s="258"/>
      <c r="N275" s="308"/>
      <c r="O275" s="49"/>
    </row>
    <row r="276" spans="1:15" ht="34.5" customHeight="1">
      <c r="A276" s="387">
        <v>266</v>
      </c>
      <c r="B276" s="388" t="s">
        <v>733</v>
      </c>
      <c r="C276" s="389" t="s">
        <v>734</v>
      </c>
      <c r="D276" s="404">
        <v>12</v>
      </c>
      <c r="E276" s="404">
        <v>8</v>
      </c>
      <c r="F276" s="404">
        <v>4</v>
      </c>
      <c r="G276" s="258"/>
      <c r="N276" s="308"/>
      <c r="O276" s="49"/>
    </row>
    <row r="277" spans="1:15" ht="34.5" customHeight="1">
      <c r="A277" s="387">
        <v>267</v>
      </c>
      <c r="B277" s="388" t="s">
        <v>50</v>
      </c>
      <c r="C277" s="389" t="s">
        <v>318</v>
      </c>
      <c r="D277" s="404">
        <v>16</v>
      </c>
      <c r="E277" s="404">
        <v>8</v>
      </c>
      <c r="F277" s="404">
        <v>8</v>
      </c>
      <c r="G277" s="258"/>
      <c r="N277" s="308"/>
      <c r="O277" s="49"/>
    </row>
    <row r="278" spans="1:15" ht="34.5" customHeight="1">
      <c r="A278" s="387">
        <v>268</v>
      </c>
      <c r="B278" s="388" t="s">
        <v>50</v>
      </c>
      <c r="C278" s="389" t="s">
        <v>429</v>
      </c>
      <c r="D278" s="404">
        <v>21</v>
      </c>
      <c r="E278" s="404">
        <v>16</v>
      </c>
      <c r="F278" s="404">
        <v>5</v>
      </c>
      <c r="G278" s="258"/>
      <c r="N278" s="308"/>
      <c r="O278" s="49"/>
    </row>
    <row r="279" spans="1:15" ht="34.5" customHeight="1">
      <c r="A279" s="387">
        <v>269</v>
      </c>
      <c r="B279" s="388" t="s">
        <v>50</v>
      </c>
      <c r="C279" s="389" t="s">
        <v>417</v>
      </c>
      <c r="D279" s="404">
        <v>19</v>
      </c>
      <c r="E279" s="404">
        <v>13</v>
      </c>
      <c r="F279" s="404">
        <v>6</v>
      </c>
      <c r="G279" s="258"/>
      <c r="N279" s="308"/>
      <c r="O279" s="49"/>
    </row>
    <row r="280" spans="1:15" ht="34.5" customHeight="1">
      <c r="A280" s="387">
        <v>270</v>
      </c>
      <c r="B280" s="388" t="s">
        <v>50</v>
      </c>
      <c r="C280" s="389" t="s">
        <v>441</v>
      </c>
      <c r="D280" s="404">
        <v>19</v>
      </c>
      <c r="E280" s="404">
        <v>13</v>
      </c>
      <c r="F280" s="404">
        <v>6</v>
      </c>
      <c r="G280" s="258"/>
      <c r="N280" s="308"/>
      <c r="O280" s="49"/>
    </row>
    <row r="281" spans="1:15" ht="34.5" customHeight="1">
      <c r="A281" s="387">
        <v>271</v>
      </c>
      <c r="B281" s="388" t="s">
        <v>50</v>
      </c>
      <c r="C281" s="389" t="s">
        <v>502</v>
      </c>
      <c r="D281" s="404">
        <v>18</v>
      </c>
      <c r="E281" s="404">
        <v>14</v>
      </c>
      <c r="F281" s="404">
        <v>4</v>
      </c>
      <c r="G281" s="258"/>
      <c r="N281" s="308"/>
      <c r="O281" s="49"/>
    </row>
    <row r="282" spans="1:15" ht="34.5" customHeight="1">
      <c r="A282" s="387">
        <v>272</v>
      </c>
      <c r="B282" s="388" t="s">
        <v>50</v>
      </c>
      <c r="C282" s="389" t="s">
        <v>472</v>
      </c>
      <c r="D282" s="404">
        <v>11</v>
      </c>
      <c r="E282" s="404">
        <v>4</v>
      </c>
      <c r="F282" s="404">
        <v>7</v>
      </c>
      <c r="G282" s="258"/>
      <c r="N282" s="308"/>
      <c r="O282" s="49"/>
    </row>
    <row r="283" spans="1:15" ht="34.5" customHeight="1">
      <c r="A283" s="387">
        <v>273</v>
      </c>
      <c r="B283" s="388" t="s">
        <v>50</v>
      </c>
      <c r="C283" s="389" t="s">
        <v>525</v>
      </c>
      <c r="D283" s="404">
        <v>9</v>
      </c>
      <c r="E283" s="404">
        <v>4</v>
      </c>
      <c r="F283" s="404">
        <v>5</v>
      </c>
      <c r="G283" s="258"/>
      <c r="N283" s="308"/>
      <c r="O283" s="49"/>
    </row>
    <row r="284" spans="1:15" ht="34.5" customHeight="1">
      <c r="A284" s="387">
        <v>274</v>
      </c>
      <c r="B284" s="388" t="s">
        <v>50</v>
      </c>
      <c r="C284" s="389" t="s">
        <v>566</v>
      </c>
      <c r="D284" s="404">
        <v>7</v>
      </c>
      <c r="E284" s="404">
        <v>4</v>
      </c>
      <c r="F284" s="404">
        <v>3</v>
      </c>
      <c r="G284" s="258"/>
      <c r="N284" s="308"/>
      <c r="O284" s="49"/>
    </row>
    <row r="285" spans="1:15" ht="34.5" customHeight="1">
      <c r="A285" s="387">
        <v>275</v>
      </c>
      <c r="B285" s="388" t="s">
        <v>50</v>
      </c>
      <c r="C285" s="389" t="s">
        <v>526</v>
      </c>
      <c r="D285" s="404">
        <v>17</v>
      </c>
      <c r="E285" s="404">
        <v>12</v>
      </c>
      <c r="F285" s="404">
        <v>5</v>
      </c>
      <c r="G285" s="258"/>
      <c r="N285" s="308"/>
      <c r="O285" s="49"/>
    </row>
    <row r="286" spans="1:15" ht="34.5" customHeight="1">
      <c r="A286" s="387">
        <v>276</v>
      </c>
      <c r="B286" s="388" t="s">
        <v>50</v>
      </c>
      <c r="C286" s="389" t="s">
        <v>769</v>
      </c>
      <c r="D286" s="404">
        <v>8</v>
      </c>
      <c r="E286" s="404">
        <v>5</v>
      </c>
      <c r="F286" s="404">
        <v>3</v>
      </c>
      <c r="G286" s="258"/>
      <c r="N286" s="308"/>
      <c r="O286" s="49"/>
    </row>
    <row r="287" spans="1:15" ht="34.5" customHeight="1">
      <c r="A287" s="387">
        <v>277</v>
      </c>
      <c r="B287" s="388" t="s">
        <v>50</v>
      </c>
      <c r="C287" s="389" t="s">
        <v>800</v>
      </c>
      <c r="D287" s="404">
        <v>40</v>
      </c>
      <c r="E287" s="404">
        <v>26</v>
      </c>
      <c r="F287" s="404">
        <v>14</v>
      </c>
      <c r="G287" s="258"/>
      <c r="N287" s="308"/>
      <c r="O287" s="49"/>
    </row>
    <row r="288" spans="1:15" ht="34.5" customHeight="1">
      <c r="A288" s="387">
        <v>278</v>
      </c>
      <c r="B288" s="388" t="s">
        <v>50</v>
      </c>
      <c r="C288" s="389" t="s">
        <v>809</v>
      </c>
      <c r="D288" s="404">
        <v>19</v>
      </c>
      <c r="E288" s="404">
        <v>12</v>
      </c>
      <c r="F288" s="404">
        <v>7</v>
      </c>
      <c r="G288" s="258"/>
      <c r="N288" s="308"/>
      <c r="O288" s="49"/>
    </row>
    <row r="289" spans="1:15" ht="34.5" customHeight="1">
      <c r="A289" s="387">
        <v>279</v>
      </c>
      <c r="B289" s="388" t="s">
        <v>748</v>
      </c>
      <c r="C289" s="389" t="s">
        <v>749</v>
      </c>
      <c r="D289" s="404">
        <v>19</v>
      </c>
      <c r="E289" s="404">
        <v>14</v>
      </c>
      <c r="F289" s="404">
        <v>5</v>
      </c>
      <c r="G289" s="258"/>
      <c r="N289" s="308"/>
      <c r="O289" s="49"/>
    </row>
    <row r="290" spans="1:15" ht="34.5" customHeight="1">
      <c r="A290" s="387">
        <v>280</v>
      </c>
      <c r="B290" s="388" t="s">
        <v>862</v>
      </c>
      <c r="C290" s="389" t="s">
        <v>531</v>
      </c>
      <c r="D290" s="404">
        <v>31</v>
      </c>
      <c r="E290" s="404">
        <v>13</v>
      </c>
      <c r="F290" s="404">
        <v>18</v>
      </c>
      <c r="G290" s="258"/>
      <c r="N290" s="308"/>
      <c r="O290" s="49"/>
    </row>
    <row r="291" spans="1:15" ht="34.5" customHeight="1">
      <c r="A291" s="387">
        <v>281</v>
      </c>
      <c r="B291" s="388" t="s">
        <v>51</v>
      </c>
      <c r="C291" s="389" t="s">
        <v>298</v>
      </c>
      <c r="D291" s="404">
        <v>9</v>
      </c>
      <c r="E291" s="404">
        <v>6</v>
      </c>
      <c r="F291" s="404">
        <v>3</v>
      </c>
      <c r="G291" s="258"/>
      <c r="N291" s="308"/>
      <c r="O291" s="49"/>
    </row>
    <row r="292" spans="1:15" ht="34.5" customHeight="1">
      <c r="A292" s="387">
        <v>282</v>
      </c>
      <c r="B292" s="388" t="s">
        <v>51</v>
      </c>
      <c r="C292" s="389" t="s">
        <v>443</v>
      </c>
      <c r="D292" s="404">
        <v>11</v>
      </c>
      <c r="E292" s="404">
        <v>8</v>
      </c>
      <c r="F292" s="404">
        <v>3</v>
      </c>
      <c r="G292" s="258"/>
      <c r="N292" s="308"/>
      <c r="O292" s="49"/>
    </row>
    <row r="293" spans="1:15" ht="34.5" customHeight="1">
      <c r="A293" s="387">
        <v>283</v>
      </c>
      <c r="B293" s="388" t="s">
        <v>457</v>
      </c>
      <c r="C293" s="389" t="s">
        <v>458</v>
      </c>
      <c r="D293" s="404">
        <v>23</v>
      </c>
      <c r="E293" s="404">
        <v>12</v>
      </c>
      <c r="F293" s="404">
        <v>11</v>
      </c>
      <c r="G293" s="258"/>
      <c r="N293" s="308"/>
      <c r="O293" s="49"/>
    </row>
    <row r="294" spans="1:15" ht="34.5" customHeight="1">
      <c r="A294" s="387">
        <v>284</v>
      </c>
      <c r="B294" s="388" t="s">
        <v>511</v>
      </c>
      <c r="C294" s="389" t="s">
        <v>512</v>
      </c>
      <c r="D294" s="404">
        <v>12</v>
      </c>
      <c r="E294" s="404">
        <v>11</v>
      </c>
      <c r="F294" s="404">
        <v>1</v>
      </c>
      <c r="G294" s="258"/>
      <c r="N294" s="308"/>
      <c r="O294" s="49"/>
    </row>
    <row r="295" spans="1:15" ht="34.5" customHeight="1">
      <c r="A295" s="387">
        <v>285</v>
      </c>
      <c r="B295" s="388" t="s">
        <v>511</v>
      </c>
      <c r="C295" s="389" t="s">
        <v>514</v>
      </c>
      <c r="D295" s="404">
        <v>20</v>
      </c>
      <c r="E295" s="404">
        <v>13</v>
      </c>
      <c r="F295" s="404">
        <v>7</v>
      </c>
      <c r="G295" s="258"/>
      <c r="N295" s="308"/>
      <c r="O295" s="49"/>
    </row>
    <row r="296" spans="1:15" ht="34.5" customHeight="1">
      <c r="A296" s="387">
        <v>286</v>
      </c>
      <c r="B296" s="388" t="s">
        <v>562</v>
      </c>
      <c r="C296" s="389" t="s">
        <v>563</v>
      </c>
      <c r="D296" s="404">
        <v>11</v>
      </c>
      <c r="E296" s="404">
        <v>5</v>
      </c>
      <c r="F296" s="404">
        <v>6</v>
      </c>
      <c r="G296" s="258"/>
      <c r="N296" s="308"/>
      <c r="O296" s="49"/>
    </row>
    <row r="297" spans="1:15" ht="34.5" customHeight="1">
      <c r="A297" s="387">
        <v>287</v>
      </c>
      <c r="B297" s="388" t="s">
        <v>824</v>
      </c>
      <c r="C297" s="389" t="s">
        <v>825</v>
      </c>
      <c r="D297" s="404">
        <v>19</v>
      </c>
      <c r="E297" s="404">
        <v>12</v>
      </c>
      <c r="F297" s="404">
        <v>7</v>
      </c>
      <c r="G297" s="258"/>
      <c r="N297" s="308"/>
      <c r="O297" s="49"/>
    </row>
    <row r="298" spans="1:15" ht="34.5" customHeight="1">
      <c r="A298" s="387">
        <v>288</v>
      </c>
      <c r="B298" s="388" t="s">
        <v>434</v>
      </c>
      <c r="C298" s="389" t="s">
        <v>435</v>
      </c>
      <c r="D298" s="404">
        <v>15</v>
      </c>
      <c r="E298" s="404">
        <v>6</v>
      </c>
      <c r="F298" s="404">
        <v>9</v>
      </c>
      <c r="G298" s="258"/>
      <c r="N298" s="308"/>
      <c r="O298" s="49"/>
    </row>
    <row r="299" spans="1:15" ht="34.5" customHeight="1">
      <c r="A299" s="387">
        <v>289</v>
      </c>
      <c r="B299" s="388" t="s">
        <v>434</v>
      </c>
      <c r="C299" s="389" t="s">
        <v>857</v>
      </c>
      <c r="D299" s="404">
        <v>15</v>
      </c>
      <c r="E299" s="404">
        <v>6</v>
      </c>
      <c r="F299" s="404">
        <v>9</v>
      </c>
      <c r="G299" s="258"/>
      <c r="N299" s="308"/>
      <c r="O299" s="49"/>
    </row>
    <row r="300" spans="1:15" ht="34.5" customHeight="1">
      <c r="A300" s="387">
        <v>290</v>
      </c>
      <c r="B300" s="388" t="s">
        <v>465</v>
      </c>
      <c r="C300" s="389" t="s">
        <v>466</v>
      </c>
      <c r="D300" s="404">
        <v>22</v>
      </c>
      <c r="E300" s="404">
        <v>11</v>
      </c>
      <c r="F300" s="404">
        <v>11</v>
      </c>
      <c r="G300" s="258"/>
      <c r="N300" s="308"/>
      <c r="O300" s="49"/>
    </row>
    <row r="301" spans="1:15" ht="34.5" customHeight="1">
      <c r="A301" s="387">
        <v>291</v>
      </c>
      <c r="B301" s="388" t="s">
        <v>465</v>
      </c>
      <c r="C301" s="389" t="s">
        <v>541</v>
      </c>
      <c r="D301" s="404">
        <v>15</v>
      </c>
      <c r="E301" s="404">
        <v>14</v>
      </c>
      <c r="F301" s="404">
        <v>1</v>
      </c>
      <c r="G301" s="258"/>
      <c r="N301" s="308"/>
      <c r="O301" s="49"/>
    </row>
    <row r="302" spans="1:15" ht="34.5" customHeight="1">
      <c r="A302" s="387">
        <v>292</v>
      </c>
      <c r="B302" s="388" t="s">
        <v>465</v>
      </c>
      <c r="C302" s="389" t="s">
        <v>737</v>
      </c>
      <c r="D302" s="404">
        <v>30</v>
      </c>
      <c r="E302" s="404">
        <v>18</v>
      </c>
      <c r="F302" s="404">
        <v>12</v>
      </c>
      <c r="G302" s="258"/>
      <c r="N302" s="308"/>
      <c r="O302" s="49"/>
    </row>
    <row r="303" spans="1:15" ht="34.5" customHeight="1">
      <c r="A303" s="387">
        <v>293</v>
      </c>
      <c r="B303" s="388" t="s">
        <v>684</v>
      </c>
      <c r="C303" s="389" t="s">
        <v>757</v>
      </c>
      <c r="D303" s="404">
        <v>7</v>
      </c>
      <c r="E303" s="404">
        <v>2</v>
      </c>
      <c r="F303" s="404">
        <v>5</v>
      </c>
      <c r="G303" s="258"/>
      <c r="N303" s="308"/>
      <c r="O303" s="49"/>
    </row>
    <row r="304" spans="1:15" ht="34.5" customHeight="1">
      <c r="A304" s="387">
        <v>294</v>
      </c>
      <c r="B304" s="388" t="s">
        <v>418</v>
      </c>
      <c r="C304" s="389" t="s">
        <v>419</v>
      </c>
      <c r="D304" s="404">
        <v>19</v>
      </c>
      <c r="E304" s="404">
        <v>14</v>
      </c>
      <c r="F304" s="404">
        <v>5</v>
      </c>
      <c r="G304" s="258"/>
      <c r="N304" s="308"/>
      <c r="O304" s="49"/>
    </row>
    <row r="305" spans="1:15" ht="34.5" customHeight="1">
      <c r="A305" s="387">
        <v>295</v>
      </c>
      <c r="B305" s="388" t="s">
        <v>418</v>
      </c>
      <c r="C305" s="389" t="s">
        <v>765</v>
      </c>
      <c r="D305" s="404">
        <v>32</v>
      </c>
      <c r="E305" s="404">
        <v>21</v>
      </c>
      <c r="F305" s="404">
        <v>11</v>
      </c>
      <c r="G305" s="258"/>
      <c r="N305" s="308"/>
      <c r="O305" s="49"/>
    </row>
    <row r="306" spans="1:15" ht="34.5" customHeight="1">
      <c r="A306" s="387">
        <v>296</v>
      </c>
      <c r="B306" s="388" t="s">
        <v>418</v>
      </c>
      <c r="C306" s="389" t="s">
        <v>813</v>
      </c>
      <c r="D306" s="404">
        <v>34</v>
      </c>
      <c r="E306" s="404">
        <v>29</v>
      </c>
      <c r="F306" s="404">
        <v>5</v>
      </c>
      <c r="G306" s="258"/>
      <c r="N306" s="308"/>
      <c r="O306" s="49"/>
    </row>
    <row r="307" spans="1:15" ht="34.5" customHeight="1">
      <c r="A307" s="387">
        <v>297</v>
      </c>
      <c r="B307" s="388" t="s">
        <v>739</v>
      </c>
      <c r="C307" s="389" t="s">
        <v>740</v>
      </c>
      <c r="D307" s="404">
        <v>22</v>
      </c>
      <c r="E307" s="404">
        <v>19</v>
      </c>
      <c r="F307" s="404">
        <v>3</v>
      </c>
      <c r="G307" s="258"/>
      <c r="N307" s="308"/>
      <c r="O307" s="49"/>
    </row>
    <row r="308" spans="1:15" ht="34.5" customHeight="1">
      <c r="A308" s="387">
        <v>298</v>
      </c>
      <c r="B308" s="388" t="s">
        <v>463</v>
      </c>
      <c r="C308" s="389" t="s">
        <v>464</v>
      </c>
      <c r="D308" s="404">
        <v>13</v>
      </c>
      <c r="E308" s="404">
        <v>11</v>
      </c>
      <c r="F308" s="404">
        <v>2</v>
      </c>
      <c r="G308" s="258"/>
      <c r="N308" s="308"/>
      <c r="O308" s="49"/>
    </row>
    <row r="309" spans="1:15" ht="34.5" customHeight="1">
      <c r="A309" s="387">
        <v>299</v>
      </c>
      <c r="B309" s="388" t="s">
        <v>463</v>
      </c>
      <c r="C309" s="389" t="s">
        <v>753</v>
      </c>
      <c r="D309" s="404">
        <v>18</v>
      </c>
      <c r="E309" s="404">
        <v>17</v>
      </c>
      <c r="F309" s="404">
        <v>1</v>
      </c>
      <c r="G309" s="258"/>
      <c r="N309" s="308"/>
      <c r="O309" s="49"/>
    </row>
    <row r="310" spans="1:15" ht="34.5" customHeight="1">
      <c r="A310" s="387">
        <v>300</v>
      </c>
      <c r="B310" s="388" t="s">
        <v>463</v>
      </c>
      <c r="C310" s="389" t="s">
        <v>803</v>
      </c>
      <c r="D310" s="404">
        <v>34</v>
      </c>
      <c r="E310" s="404">
        <v>26</v>
      </c>
      <c r="F310" s="404">
        <v>8</v>
      </c>
      <c r="G310" s="258"/>
      <c r="N310" s="308"/>
      <c r="O310" s="49"/>
    </row>
    <row r="311" spans="1:15" ht="34.5" customHeight="1">
      <c r="A311" s="387">
        <v>301</v>
      </c>
      <c r="B311" s="388" t="s">
        <v>463</v>
      </c>
      <c r="C311" s="389" t="s">
        <v>988</v>
      </c>
      <c r="D311" s="404">
        <v>27</v>
      </c>
      <c r="E311" s="404">
        <v>21</v>
      </c>
      <c r="F311" s="404">
        <v>6</v>
      </c>
      <c r="G311" s="258"/>
      <c r="N311" s="308"/>
      <c r="O311" s="49"/>
    </row>
    <row r="312" spans="1:15" ht="34.5" customHeight="1">
      <c r="A312" s="387">
        <v>302</v>
      </c>
      <c r="B312" s="388" t="s">
        <v>528</v>
      </c>
      <c r="C312" s="389" t="s">
        <v>529</v>
      </c>
      <c r="D312" s="404">
        <v>19</v>
      </c>
      <c r="E312" s="404">
        <v>12</v>
      </c>
      <c r="F312" s="404">
        <v>7</v>
      </c>
      <c r="G312" s="258"/>
      <c r="N312" s="308"/>
      <c r="O312" s="49"/>
    </row>
    <row r="313" spans="1:15" ht="34.5" customHeight="1">
      <c r="A313" s="387">
        <v>303</v>
      </c>
      <c r="B313" s="388" t="s">
        <v>528</v>
      </c>
      <c r="C313" s="389" t="s">
        <v>747</v>
      </c>
      <c r="D313" s="404">
        <v>20</v>
      </c>
      <c r="E313" s="404">
        <v>13</v>
      </c>
      <c r="F313" s="404">
        <v>7</v>
      </c>
      <c r="G313" s="258"/>
      <c r="N313" s="308"/>
      <c r="O313" s="49"/>
    </row>
    <row r="314" spans="1:15" ht="34.5" customHeight="1">
      <c r="A314" s="387">
        <v>304</v>
      </c>
      <c r="B314" s="388" t="s">
        <v>528</v>
      </c>
      <c r="C314" s="389" t="s">
        <v>811</v>
      </c>
      <c r="D314" s="404">
        <v>18</v>
      </c>
      <c r="E314" s="404">
        <v>14</v>
      </c>
      <c r="F314" s="404">
        <v>4</v>
      </c>
      <c r="G314" s="258"/>
      <c r="N314" s="308"/>
      <c r="O314" s="49"/>
    </row>
    <row r="315" spans="1:15" ht="34.5" customHeight="1">
      <c r="A315" s="387">
        <v>305</v>
      </c>
      <c r="B315" s="388" t="s">
        <v>519</v>
      </c>
      <c r="C315" s="389" t="s">
        <v>520</v>
      </c>
      <c r="D315" s="404">
        <v>46</v>
      </c>
      <c r="E315" s="404">
        <v>20</v>
      </c>
      <c r="F315" s="404">
        <v>26</v>
      </c>
      <c r="G315" s="258"/>
      <c r="N315" s="308"/>
      <c r="O315" s="49"/>
    </row>
    <row r="316" spans="1:15" ht="34.5" customHeight="1">
      <c r="A316" s="387">
        <v>306</v>
      </c>
      <c r="B316" s="388" t="s">
        <v>793</v>
      </c>
      <c r="C316" s="389" t="s">
        <v>794</v>
      </c>
      <c r="D316" s="404">
        <v>10</v>
      </c>
      <c r="E316" s="404">
        <v>6</v>
      </c>
      <c r="F316" s="404">
        <v>4</v>
      </c>
      <c r="G316" s="258"/>
      <c r="N316" s="308"/>
      <c r="O316" s="49"/>
    </row>
    <row r="317" spans="1:15" ht="24" customHeight="1" thickBot="1">
      <c r="A317" s="519" t="s">
        <v>19</v>
      </c>
      <c r="B317" s="520"/>
      <c r="C317" s="259"/>
      <c r="D317" s="257">
        <f>SUM(D11:D316)</f>
        <v>9443</v>
      </c>
      <c r="E317" s="257">
        <f t="shared" ref="E317:F317" si="0">SUM(E11:E316)</f>
        <v>5863</v>
      </c>
      <c r="F317" s="257">
        <f t="shared" si="0"/>
        <v>3580</v>
      </c>
    </row>
    <row r="318" spans="1:15" ht="23.25" customHeight="1" thickBot="1">
      <c r="A318" s="516" t="str">
        <f>CONCATENATE("Total de Registros: ",COUNTA(C11:C317))</f>
        <v>Total de Registros: 306</v>
      </c>
      <c r="B318" s="517"/>
      <c r="C318" s="517"/>
      <c r="D318" s="517"/>
      <c r="E318" s="517"/>
      <c r="F318" s="518"/>
    </row>
    <row r="319" spans="1:15">
      <c r="A319" s="448" t="s">
        <v>997</v>
      </c>
      <c r="B319" s="448"/>
      <c r="C319" s="448"/>
      <c r="D319" s="448"/>
      <c r="E319" s="448"/>
      <c r="F319" s="448"/>
    </row>
    <row r="320" spans="1:15">
      <c r="A320" s="10" t="s">
        <v>248</v>
      </c>
    </row>
  </sheetData>
  <sortState ref="A12:F261">
    <sortCondition ref="B11:B261"/>
    <sortCondition ref="C11:C261"/>
  </sortState>
  <mergeCells count="21">
    <mergeCell ref="N11:N12"/>
    <mergeCell ref="O11:O12"/>
    <mergeCell ref="N172:N173"/>
    <mergeCell ref="O172:O173"/>
    <mergeCell ref="A1:F1"/>
    <mergeCell ref="A2:F2"/>
    <mergeCell ref="A4:F4"/>
    <mergeCell ref="A6:F6"/>
    <mergeCell ref="A7:C7"/>
    <mergeCell ref="A3:F3"/>
    <mergeCell ref="D7:F7"/>
    <mergeCell ref="A5:F5"/>
    <mergeCell ref="A8:F8"/>
    <mergeCell ref="A319:F319"/>
    <mergeCell ref="A9:A10"/>
    <mergeCell ref="B9:B10"/>
    <mergeCell ref="C9:C10"/>
    <mergeCell ref="D9:D10"/>
    <mergeCell ref="E9:F9"/>
    <mergeCell ref="A318:F318"/>
    <mergeCell ref="A317:B317"/>
  </mergeCells>
  <pageMargins left="0.7" right="0.7" top="0.75" bottom="0.75" header="0.3" footer="0.3"/>
  <pageSetup scale="7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50"/>
    <pageSetUpPr fitToPage="1"/>
  </sheetPr>
  <dimension ref="A3:O90"/>
  <sheetViews>
    <sheetView showGridLines="0" view="pageBreakPreview" zoomScale="80" zoomScaleNormal="85" zoomScaleSheetLayoutView="80" workbookViewId="0">
      <selection activeCell="D14" sqref="D14"/>
    </sheetView>
  </sheetViews>
  <sheetFormatPr baseColWidth="10" defaultColWidth="16.83203125" defaultRowHeight="15" customHeight="1"/>
  <cols>
    <col min="1" max="1" width="20.5" style="1" customWidth="1"/>
    <col min="2" max="2" width="15" style="1" customWidth="1"/>
    <col min="3" max="3" width="23" style="1" customWidth="1"/>
    <col min="4" max="4" width="18.33203125" style="1" customWidth="1"/>
    <col min="5" max="7" width="15.1640625" style="1" customWidth="1"/>
    <col min="8" max="8" width="16.1640625" style="1" customWidth="1"/>
    <col min="9" max="10" width="11.6640625" style="1" customWidth="1"/>
    <col min="11" max="11" width="14.5" style="1" customWidth="1"/>
    <col min="12" max="12" width="14" style="1" customWidth="1"/>
    <col min="13" max="13" width="17.5" style="1" bestFit="1" customWidth="1"/>
    <col min="14" max="14" width="11.6640625" style="1" customWidth="1"/>
    <col min="15" max="15" width="16.33203125" style="1" customWidth="1"/>
    <col min="16" max="25" width="11.6640625" style="1" customWidth="1"/>
    <col min="26" max="16384" width="16.83203125" style="1"/>
  </cols>
  <sheetData>
    <row r="3" spans="1:15" ht="24.75" customHeight="1"/>
    <row r="4" spans="1:15" ht="21" customHeight="1">
      <c r="A4" s="541" t="s">
        <v>237</v>
      </c>
      <c r="B4" s="504"/>
      <c r="C4" s="504"/>
      <c r="D4" s="504"/>
      <c r="E4" s="504"/>
      <c r="F4" s="504"/>
      <c r="G4" s="504"/>
      <c r="H4" s="504"/>
    </row>
    <row r="5" spans="1:15" ht="19.5" customHeight="1">
      <c r="A5" s="542" t="s">
        <v>59</v>
      </c>
      <c r="B5" s="506"/>
      <c r="C5" s="506"/>
      <c r="D5" s="506"/>
      <c r="E5" s="506"/>
      <c r="F5" s="506"/>
      <c r="G5" s="506"/>
      <c r="H5" s="506"/>
    </row>
    <row r="6" spans="1:15" ht="22.5" customHeight="1">
      <c r="A6" s="542" t="s">
        <v>60</v>
      </c>
      <c r="B6" s="506"/>
      <c r="C6" s="506"/>
      <c r="D6" s="506"/>
      <c r="E6" s="506"/>
      <c r="F6" s="506"/>
      <c r="G6" s="506"/>
      <c r="H6" s="506"/>
    </row>
    <row r="7" spans="1:15" ht="21" customHeight="1">
      <c r="A7" s="543" t="s">
        <v>61</v>
      </c>
      <c r="B7" s="506"/>
      <c r="C7" s="506"/>
      <c r="D7" s="506"/>
      <c r="E7" s="506"/>
      <c r="F7" s="506"/>
      <c r="G7" s="506"/>
      <c r="H7" s="506"/>
      <c r="K7" s="134" t="s">
        <v>232</v>
      </c>
      <c r="L7" s="134" t="s">
        <v>74</v>
      </c>
      <c r="M7" s="134" t="s">
        <v>233</v>
      </c>
      <c r="N7" s="134" t="s">
        <v>228</v>
      </c>
      <c r="O7" s="134" t="s">
        <v>121</v>
      </c>
    </row>
    <row r="8" spans="1:15" ht="16.5" customHeight="1">
      <c r="A8" s="544" t="s">
        <v>209</v>
      </c>
      <c r="B8" s="495"/>
      <c r="C8" s="495"/>
      <c r="D8" s="495"/>
      <c r="E8" s="495"/>
      <c r="F8" s="495"/>
      <c r="G8" s="495"/>
      <c r="H8" s="495"/>
      <c r="K8" s="326">
        <f>D26+D31+D16+D21</f>
        <v>9738</v>
      </c>
      <c r="L8" s="326">
        <f>D27+D32+D17+D22</f>
        <v>1677</v>
      </c>
      <c r="M8" s="326">
        <f>D28+D23+D18+D33</f>
        <v>601</v>
      </c>
      <c r="N8" s="326">
        <f>D25+D15</f>
        <v>135</v>
      </c>
      <c r="O8" s="326">
        <f>D19+D24+D29+D34</f>
        <v>102</v>
      </c>
    </row>
    <row r="9" spans="1:15" ht="16.5" customHeight="1">
      <c r="A9" s="544" t="s">
        <v>959</v>
      </c>
      <c r="B9" s="495"/>
      <c r="C9" s="495"/>
      <c r="D9" s="495"/>
      <c r="E9" s="495"/>
      <c r="F9" s="495"/>
      <c r="G9" s="495"/>
      <c r="H9" s="495"/>
      <c r="K9" s="130">
        <f>K8/D35</f>
        <v>0.794744144291194</v>
      </c>
      <c r="L9" s="130">
        <f>L8/D35</f>
        <v>0.13686444136129927</v>
      </c>
      <c r="M9" s="131">
        <f>M8/D35</f>
        <v>4.9049212437770343E-2</v>
      </c>
      <c r="N9" s="130">
        <f>N8/D35</f>
        <v>1.1017709948584021E-2</v>
      </c>
      <c r="O9" s="130">
        <f>O8/D35</f>
        <v>8.3244919611523711E-3</v>
      </c>
    </row>
    <row r="10" spans="1:15" ht="15.75" customHeight="1">
      <c r="A10" s="546"/>
      <c r="B10" s="546"/>
      <c r="C10" s="546"/>
      <c r="D10" s="546"/>
      <c r="E10" s="546"/>
      <c r="F10" s="546"/>
      <c r="G10" s="546"/>
      <c r="H10" s="546"/>
      <c r="K10" s="133"/>
      <c r="L10" s="133"/>
      <c r="M10" s="132"/>
      <c r="N10" s="132"/>
      <c r="O10"/>
    </row>
    <row r="11" spans="1:15" ht="84" customHeight="1">
      <c r="A11" s="547" t="s">
        <v>1076</v>
      </c>
      <c r="B11" s="548"/>
      <c r="C11" s="548"/>
      <c r="D11" s="548"/>
      <c r="E11" s="548"/>
      <c r="F11" s="548"/>
      <c r="G11" s="548"/>
      <c r="H11" s="548"/>
      <c r="K11" s="133"/>
      <c r="L11" s="133"/>
      <c r="M11" s="132"/>
      <c r="N11" s="132"/>
      <c r="O11"/>
    </row>
    <row r="12" spans="1:15" customFormat="1" ht="73.5" customHeight="1">
      <c r="A12" s="545" t="s">
        <v>961</v>
      </c>
      <c r="B12" s="545"/>
      <c r="C12" s="545"/>
      <c r="D12" s="545"/>
      <c r="E12" s="545"/>
      <c r="F12" s="545"/>
      <c r="G12" s="545"/>
      <c r="H12" s="545"/>
      <c r="K12" s="134" t="s">
        <v>64</v>
      </c>
      <c r="L12" s="134" t="s">
        <v>65</v>
      </c>
      <c r="M12" s="134" t="s">
        <v>18</v>
      </c>
      <c r="N12" s="134" t="s">
        <v>17</v>
      </c>
    </row>
    <row r="13" spans="1:15" customFormat="1" ht="13.5" customHeight="1">
      <c r="A13" s="69"/>
      <c r="B13" s="69"/>
      <c r="C13" s="69"/>
      <c r="D13" s="69"/>
      <c r="E13" s="69"/>
      <c r="F13" s="69"/>
      <c r="G13" s="69"/>
      <c r="H13" s="69"/>
      <c r="K13" s="326">
        <f>D25+D26+D27+D16+D17+D28+D15+D18+D19+D29</f>
        <v>7078</v>
      </c>
      <c r="L13" s="326">
        <f>D31+D32+D21+D22+D23+D24+D30+D33+D34</f>
        <v>5175</v>
      </c>
      <c r="M13" s="139">
        <f>F35</f>
        <v>4691</v>
      </c>
      <c r="N13" s="139">
        <f>E35</f>
        <v>7562</v>
      </c>
    </row>
    <row r="14" spans="1:15" customFormat="1" ht="35.25" customHeight="1">
      <c r="A14" s="226" t="s">
        <v>244</v>
      </c>
      <c r="B14" s="226" t="s">
        <v>72</v>
      </c>
      <c r="C14" s="226" t="s">
        <v>62</v>
      </c>
      <c r="D14" s="226" t="s">
        <v>245</v>
      </c>
      <c r="E14" s="226" t="s">
        <v>17</v>
      </c>
      <c r="F14" s="226" t="s">
        <v>18</v>
      </c>
      <c r="G14" s="226" t="s">
        <v>77</v>
      </c>
      <c r="H14" s="226" t="s">
        <v>78</v>
      </c>
      <c r="K14" s="130">
        <f>K13/D35</f>
        <v>0.57765445197094589</v>
      </c>
      <c r="L14" s="130">
        <f>L13/D35</f>
        <v>0.42234554802905411</v>
      </c>
      <c r="M14" s="130">
        <f>M13/D35</f>
        <v>0.38284501754672323</v>
      </c>
      <c r="N14" s="130">
        <f>E35/D35</f>
        <v>0.61715498245327671</v>
      </c>
    </row>
    <row r="15" spans="1:15" customFormat="1" ht="22.5">
      <c r="A15" s="538" t="s">
        <v>66</v>
      </c>
      <c r="B15" s="538" t="s">
        <v>64</v>
      </c>
      <c r="C15" s="273" t="s">
        <v>176</v>
      </c>
      <c r="D15" s="135">
        <f>SUM(E15:F15)</f>
        <v>108</v>
      </c>
      <c r="E15" s="135">
        <v>56</v>
      </c>
      <c r="F15" s="135">
        <v>52</v>
      </c>
      <c r="G15" s="135">
        <v>97</v>
      </c>
      <c r="H15" s="135">
        <v>11</v>
      </c>
      <c r="J15" s="1"/>
      <c r="K15" s="130"/>
      <c r="L15" s="130"/>
      <c r="M15" s="130"/>
      <c r="N15" s="130"/>
    </row>
    <row r="16" spans="1:15" customFormat="1">
      <c r="A16" s="539"/>
      <c r="B16" s="539"/>
      <c r="C16" s="256" t="s">
        <v>75</v>
      </c>
      <c r="D16" s="135">
        <f t="shared" ref="D16:D34" si="0">SUM(E16:F16)</f>
        <v>4783</v>
      </c>
      <c r="E16" s="377">
        <v>3139</v>
      </c>
      <c r="F16" s="377">
        <v>1644</v>
      </c>
      <c r="G16" s="377">
        <v>4254</v>
      </c>
      <c r="H16" s="377">
        <v>529</v>
      </c>
      <c r="J16" s="1"/>
      <c r="K16" s="1"/>
      <c r="L16" s="1"/>
      <c r="M16" s="1"/>
      <c r="N16" s="1"/>
      <c r="O16" s="1"/>
    </row>
    <row r="17" spans="1:15" customFormat="1">
      <c r="A17" s="539"/>
      <c r="B17" s="539"/>
      <c r="C17" s="256" t="s">
        <v>74</v>
      </c>
      <c r="D17" s="135">
        <f t="shared" si="0"/>
        <v>888</v>
      </c>
      <c r="E17" s="377">
        <v>413</v>
      </c>
      <c r="F17" s="377">
        <v>475</v>
      </c>
      <c r="G17" s="377">
        <v>762</v>
      </c>
      <c r="H17" s="377">
        <v>126</v>
      </c>
      <c r="J17" s="1"/>
      <c r="K17" s="1"/>
      <c r="L17" s="1"/>
      <c r="M17" s="1"/>
      <c r="N17" s="1"/>
      <c r="O17" s="1"/>
    </row>
    <row r="18" spans="1:15" customFormat="1">
      <c r="A18" s="539"/>
      <c r="B18" s="539"/>
      <c r="C18" s="256" t="s">
        <v>76</v>
      </c>
      <c r="D18" s="135">
        <f t="shared" si="0"/>
        <v>486</v>
      </c>
      <c r="E18" s="377">
        <v>289</v>
      </c>
      <c r="F18" s="377">
        <v>197</v>
      </c>
      <c r="G18" s="377">
        <v>476</v>
      </c>
      <c r="H18" s="377">
        <v>10</v>
      </c>
      <c r="J18" s="1"/>
      <c r="K18" s="1"/>
      <c r="L18" s="1"/>
      <c r="M18" s="1"/>
      <c r="N18" s="1"/>
      <c r="O18" s="1"/>
    </row>
    <row r="19" spans="1:15" customFormat="1">
      <c r="A19" s="539"/>
      <c r="B19" s="540"/>
      <c r="C19" s="307" t="s">
        <v>121</v>
      </c>
      <c r="D19" s="135">
        <f t="shared" si="0"/>
        <v>49</v>
      </c>
      <c r="E19" s="377">
        <v>14</v>
      </c>
      <c r="F19" s="377">
        <v>35</v>
      </c>
      <c r="G19" s="377">
        <v>48</v>
      </c>
      <c r="H19" s="377">
        <v>1</v>
      </c>
      <c r="J19" s="1"/>
      <c r="K19" s="1"/>
      <c r="L19" s="1"/>
      <c r="M19" s="1"/>
      <c r="N19" s="1"/>
      <c r="O19" s="1"/>
    </row>
    <row r="20" spans="1:15" customFormat="1" ht="22.5">
      <c r="A20" s="539"/>
      <c r="B20" s="538" t="s">
        <v>65</v>
      </c>
      <c r="C20" s="273" t="s">
        <v>176</v>
      </c>
      <c r="D20" s="135">
        <f t="shared" si="0"/>
        <v>0</v>
      </c>
      <c r="E20" s="135">
        <v>0</v>
      </c>
      <c r="F20" s="135">
        <v>0</v>
      </c>
      <c r="G20" s="135">
        <v>0</v>
      </c>
      <c r="H20" s="135">
        <v>0</v>
      </c>
      <c r="J20" s="1"/>
      <c r="K20" s="1"/>
      <c r="L20" s="1"/>
      <c r="M20" s="1"/>
      <c r="N20" s="1"/>
      <c r="O20" s="1"/>
    </row>
    <row r="21" spans="1:15" customFormat="1">
      <c r="A21" s="539"/>
      <c r="B21" s="539"/>
      <c r="C21" s="256" t="s">
        <v>75</v>
      </c>
      <c r="D21" s="135">
        <f t="shared" si="0"/>
        <v>2081</v>
      </c>
      <c r="E21" s="377">
        <v>1376</v>
      </c>
      <c r="F21" s="377">
        <v>705</v>
      </c>
      <c r="G21" s="377">
        <v>1384</v>
      </c>
      <c r="H21" s="377">
        <v>697</v>
      </c>
      <c r="J21" s="1"/>
      <c r="K21" s="1"/>
      <c r="L21" s="1"/>
      <c r="M21" s="1"/>
      <c r="N21" s="1"/>
      <c r="O21" s="1"/>
    </row>
    <row r="22" spans="1:15" customFormat="1">
      <c r="A22" s="539"/>
      <c r="B22" s="539"/>
      <c r="C22" s="256" t="s">
        <v>74</v>
      </c>
      <c r="D22" s="135">
        <f t="shared" si="0"/>
        <v>72</v>
      </c>
      <c r="E22" s="377">
        <v>42</v>
      </c>
      <c r="F22" s="377">
        <v>30</v>
      </c>
      <c r="G22" s="377">
        <v>50</v>
      </c>
      <c r="H22" s="377">
        <v>22</v>
      </c>
      <c r="J22" s="1"/>
      <c r="K22" s="1"/>
      <c r="L22" s="1"/>
      <c r="M22" s="1"/>
      <c r="N22" s="1"/>
      <c r="O22" s="1"/>
    </row>
    <row r="23" spans="1:15" customFormat="1">
      <c r="A23" s="539"/>
      <c r="B23" s="539"/>
      <c r="C23" s="256" t="s">
        <v>76</v>
      </c>
      <c r="D23" s="135">
        <f t="shared" si="0"/>
        <v>0</v>
      </c>
      <c r="E23" s="135">
        <v>0</v>
      </c>
      <c r="F23" s="135">
        <v>0</v>
      </c>
      <c r="G23" s="135">
        <v>0</v>
      </c>
      <c r="H23" s="135">
        <v>0</v>
      </c>
      <c r="J23" s="1"/>
      <c r="K23" s="1"/>
      <c r="L23" s="1"/>
      <c r="M23" s="1"/>
      <c r="N23" s="1"/>
      <c r="O23" s="1"/>
    </row>
    <row r="24" spans="1:15" customFormat="1">
      <c r="A24" s="540"/>
      <c r="B24" s="540"/>
      <c r="C24" s="307" t="s">
        <v>121</v>
      </c>
      <c r="D24" s="135">
        <f t="shared" si="0"/>
        <v>0</v>
      </c>
      <c r="E24" s="135">
        <v>0</v>
      </c>
      <c r="F24" s="135">
        <v>0</v>
      </c>
      <c r="G24" s="135">
        <v>0</v>
      </c>
      <c r="H24" s="135">
        <v>0</v>
      </c>
      <c r="J24" s="1"/>
      <c r="K24" s="1"/>
      <c r="L24" s="1"/>
      <c r="M24" s="1"/>
      <c r="N24" s="1"/>
      <c r="O24" s="1"/>
    </row>
    <row r="25" spans="1:15" customFormat="1" ht="22.5">
      <c r="A25" s="536" t="s">
        <v>67</v>
      </c>
      <c r="B25" s="536" t="s">
        <v>64</v>
      </c>
      <c r="C25" s="273" t="s">
        <v>176</v>
      </c>
      <c r="D25" s="135">
        <f t="shared" si="0"/>
        <v>27</v>
      </c>
      <c r="E25" s="135">
        <v>18</v>
      </c>
      <c r="F25" s="135">
        <v>9</v>
      </c>
      <c r="G25" s="135">
        <v>21</v>
      </c>
      <c r="H25" s="135">
        <v>6</v>
      </c>
      <c r="J25" s="1"/>
      <c r="K25" s="1"/>
      <c r="L25" s="1"/>
      <c r="M25" s="1"/>
      <c r="N25" s="1"/>
      <c r="O25" s="1"/>
    </row>
    <row r="26" spans="1:15" customFormat="1" ht="12.75">
      <c r="A26" s="536"/>
      <c r="B26" s="536"/>
      <c r="C26" s="256" t="s">
        <v>75</v>
      </c>
      <c r="D26" s="135">
        <f t="shared" si="0"/>
        <v>501</v>
      </c>
      <c r="E26" s="377">
        <v>304</v>
      </c>
      <c r="F26" s="377">
        <v>197</v>
      </c>
      <c r="G26" s="377">
        <v>335</v>
      </c>
      <c r="H26" s="377">
        <v>166</v>
      </c>
    </row>
    <row r="27" spans="1:15" customFormat="1" ht="12.75">
      <c r="A27" s="536"/>
      <c r="B27" s="536"/>
      <c r="C27" s="256" t="s">
        <v>74</v>
      </c>
      <c r="D27" s="135">
        <f t="shared" si="0"/>
        <v>236</v>
      </c>
      <c r="E27" s="377">
        <v>86</v>
      </c>
      <c r="F27" s="377">
        <v>150</v>
      </c>
      <c r="G27" s="377">
        <v>221</v>
      </c>
      <c r="H27" s="377">
        <v>15</v>
      </c>
    </row>
    <row r="28" spans="1:15" customFormat="1" ht="12.75">
      <c r="A28" s="536"/>
      <c r="B28" s="536"/>
      <c r="C28" s="256" t="s">
        <v>76</v>
      </c>
      <c r="D28" s="135">
        <f t="shared" si="0"/>
        <v>0</v>
      </c>
      <c r="E28" s="135">
        <v>0</v>
      </c>
      <c r="F28" s="135">
        <v>0</v>
      </c>
      <c r="G28" s="135">
        <v>0</v>
      </c>
      <c r="H28" s="135">
        <v>0</v>
      </c>
    </row>
    <row r="29" spans="1:15" customFormat="1">
      <c r="A29" s="536"/>
      <c r="B29" s="536"/>
      <c r="C29" s="307" t="s">
        <v>121</v>
      </c>
      <c r="D29" s="135">
        <f t="shared" si="0"/>
        <v>0</v>
      </c>
      <c r="E29" s="135">
        <v>0</v>
      </c>
      <c r="F29" s="135">
        <v>0</v>
      </c>
      <c r="G29" s="135">
        <v>0</v>
      </c>
      <c r="H29" s="135">
        <v>0</v>
      </c>
    </row>
    <row r="30" spans="1:15" customFormat="1" ht="22.5">
      <c r="A30" s="536"/>
      <c r="B30" s="536" t="s">
        <v>65</v>
      </c>
      <c r="C30" s="273" t="s">
        <v>176</v>
      </c>
      <c r="D30" s="135">
        <f t="shared" si="0"/>
        <v>0</v>
      </c>
      <c r="E30" s="135">
        <v>0</v>
      </c>
      <c r="F30" s="135">
        <v>0</v>
      </c>
      <c r="G30" s="135">
        <v>0</v>
      </c>
      <c r="H30" s="135">
        <v>0</v>
      </c>
    </row>
    <row r="31" spans="1:15" customFormat="1">
      <c r="A31" s="536"/>
      <c r="B31" s="536"/>
      <c r="C31" s="256" t="s">
        <v>75</v>
      </c>
      <c r="D31" s="135">
        <f t="shared" si="0"/>
        <v>2373</v>
      </c>
      <c r="E31" s="377">
        <v>1493</v>
      </c>
      <c r="F31" s="377">
        <v>880</v>
      </c>
      <c r="G31" s="377">
        <v>1481</v>
      </c>
      <c r="H31" s="377">
        <v>892</v>
      </c>
      <c r="J31" s="1"/>
      <c r="K31" s="1"/>
      <c r="L31" s="1"/>
      <c r="M31" s="1"/>
      <c r="N31" s="1"/>
      <c r="O31" s="1"/>
    </row>
    <row r="32" spans="1:15" customFormat="1">
      <c r="A32" s="536"/>
      <c r="B32" s="536"/>
      <c r="C32" s="256" t="s">
        <v>74</v>
      </c>
      <c r="D32" s="135">
        <f t="shared" si="0"/>
        <v>481</v>
      </c>
      <c r="E32" s="377">
        <v>227</v>
      </c>
      <c r="F32" s="377">
        <v>254</v>
      </c>
      <c r="G32" s="377">
        <v>446</v>
      </c>
      <c r="H32" s="377">
        <v>35</v>
      </c>
      <c r="J32" s="1"/>
      <c r="K32" s="1"/>
      <c r="L32" s="1"/>
      <c r="M32" s="1"/>
      <c r="N32" s="1"/>
      <c r="O32" s="1"/>
    </row>
    <row r="33" spans="1:15" customFormat="1">
      <c r="A33" s="536"/>
      <c r="B33" s="536"/>
      <c r="C33" s="256" t="s">
        <v>76</v>
      </c>
      <c r="D33" s="135">
        <f t="shared" si="0"/>
        <v>115</v>
      </c>
      <c r="E33" s="135">
        <v>80</v>
      </c>
      <c r="F33" s="135">
        <v>35</v>
      </c>
      <c r="G33" s="135">
        <v>104</v>
      </c>
      <c r="H33" s="135">
        <v>11</v>
      </c>
      <c r="J33" s="1"/>
      <c r="K33" s="1"/>
      <c r="L33" s="1"/>
      <c r="M33" s="1"/>
      <c r="N33" s="1"/>
      <c r="O33" s="1"/>
    </row>
    <row r="34" spans="1:15" customFormat="1">
      <c r="A34" s="536"/>
      <c r="B34" s="536"/>
      <c r="C34" s="307" t="s">
        <v>121</v>
      </c>
      <c r="D34" s="135">
        <f t="shared" si="0"/>
        <v>53</v>
      </c>
      <c r="E34" s="135">
        <v>25</v>
      </c>
      <c r="F34" s="135">
        <v>28</v>
      </c>
      <c r="G34" s="135">
        <v>53</v>
      </c>
      <c r="H34" s="135">
        <v>0</v>
      </c>
      <c r="J34" s="1"/>
      <c r="K34" s="1"/>
      <c r="L34" s="1"/>
      <c r="M34" s="1"/>
      <c r="N34" s="1"/>
      <c r="O34" s="1"/>
    </row>
    <row r="35" spans="1:15" customFormat="1" ht="20.25" customHeight="1">
      <c r="A35" s="253" t="s">
        <v>52</v>
      </c>
      <c r="B35" s="254"/>
      <c r="C35" s="255"/>
      <c r="D35" s="155">
        <f>SUM(D15:D34)</f>
        <v>12253</v>
      </c>
      <c r="E35" s="155">
        <f t="shared" ref="E35:H35" si="1">SUM(E15:E34)</f>
        <v>7562</v>
      </c>
      <c r="F35" s="155">
        <f t="shared" si="1"/>
        <v>4691</v>
      </c>
      <c r="G35" s="155">
        <f t="shared" si="1"/>
        <v>9732</v>
      </c>
      <c r="H35" s="155">
        <f t="shared" si="1"/>
        <v>2521</v>
      </c>
      <c r="J35" s="1"/>
      <c r="K35" s="1"/>
      <c r="L35" s="1"/>
      <c r="M35" s="1"/>
      <c r="N35" s="1"/>
      <c r="O35" s="1"/>
    </row>
    <row r="36" spans="1:15" customFormat="1" ht="20.25" customHeight="1">
      <c r="A36" s="12" t="s">
        <v>1075</v>
      </c>
      <c r="E36" s="13"/>
      <c r="F36" s="13"/>
      <c r="G36" s="13"/>
      <c r="H36" s="13"/>
      <c r="J36" s="1"/>
      <c r="K36" s="1"/>
      <c r="L36" s="1"/>
      <c r="M36" s="1"/>
      <c r="N36" s="1"/>
      <c r="O36" s="1"/>
    </row>
    <row r="37" spans="1:15" customFormat="1" ht="20.25" customHeight="1">
      <c r="K37" s="1"/>
      <c r="L37" s="1"/>
      <c r="M37" s="1"/>
      <c r="N37" s="1"/>
      <c r="O37" s="1"/>
    </row>
    <row r="38" spans="1:15" customFormat="1" ht="20.25" customHeight="1">
      <c r="K38" s="1"/>
      <c r="L38" s="1"/>
      <c r="M38" s="1"/>
      <c r="N38" s="1"/>
      <c r="O38" s="1"/>
    </row>
    <row r="39" spans="1:15" customFormat="1" ht="20.25" customHeight="1">
      <c r="A39" s="1"/>
      <c r="B39" s="1"/>
      <c r="C39" s="1"/>
      <c r="D39" s="1"/>
      <c r="E39" s="1"/>
      <c r="K39" s="1"/>
      <c r="L39" s="1"/>
      <c r="M39" s="1"/>
      <c r="N39" s="1"/>
      <c r="O39" s="1"/>
    </row>
    <row r="40" spans="1:15" customFormat="1" ht="20.25" customHeight="1">
      <c r="A40" s="1"/>
      <c r="B40" s="1"/>
      <c r="C40" s="1"/>
      <c r="D40" s="1"/>
      <c r="E40" s="1"/>
      <c r="K40" s="1"/>
      <c r="L40" s="1"/>
      <c r="M40" s="1"/>
      <c r="N40" s="1"/>
      <c r="O40" s="1"/>
    </row>
    <row r="41" spans="1:15" customFormat="1" ht="20.25" customHeight="1">
      <c r="A41" s="1"/>
      <c r="B41" s="1"/>
      <c r="C41" s="1"/>
      <c r="D41" s="1"/>
      <c r="E41" s="1"/>
      <c r="K41" s="1"/>
      <c r="L41" s="1"/>
      <c r="M41" s="1"/>
      <c r="N41" s="1"/>
      <c r="O41" s="1"/>
    </row>
    <row r="42" spans="1:15" customFormat="1" ht="20.25" customHeight="1">
      <c r="A42" s="1"/>
      <c r="B42" s="1"/>
      <c r="C42" s="1"/>
      <c r="D42" s="1"/>
      <c r="E42" s="1"/>
      <c r="K42" s="1"/>
      <c r="L42" s="1"/>
      <c r="M42" s="1"/>
      <c r="N42" s="1"/>
      <c r="O42" s="1"/>
    </row>
    <row r="43" spans="1:15" customFormat="1" ht="20.25" customHeight="1">
      <c r="A43" s="1"/>
      <c r="B43" s="1"/>
      <c r="C43" s="1"/>
      <c r="D43" s="1"/>
      <c r="E43" s="1"/>
      <c r="K43" s="1"/>
      <c r="L43" s="1"/>
      <c r="M43" s="1"/>
      <c r="N43" s="1"/>
      <c r="O43" s="1"/>
    </row>
    <row r="44" spans="1:15" customFormat="1" ht="20.25" customHeight="1">
      <c r="A44" s="1"/>
      <c r="B44" s="1"/>
      <c r="C44" s="1"/>
      <c r="D44" s="1"/>
      <c r="E44" s="1"/>
    </row>
    <row r="45" spans="1:15" customFormat="1" ht="20.25" customHeight="1">
      <c r="A45" s="1"/>
      <c r="B45" s="1"/>
      <c r="C45" s="1"/>
      <c r="D45" s="1"/>
      <c r="E45" s="1"/>
    </row>
    <row r="46" spans="1:15" customFormat="1" ht="20.25" customHeight="1"/>
    <row r="47" spans="1:15" customFormat="1" ht="20.25" customHeight="1"/>
    <row r="48" spans="1:15" customFormat="1" ht="20.25" customHeight="1">
      <c r="K48" s="132"/>
      <c r="L48" s="132"/>
      <c r="M48" s="138" t="s">
        <v>73</v>
      </c>
      <c r="N48" s="137" t="s">
        <v>17</v>
      </c>
      <c r="O48" s="137" t="s">
        <v>18</v>
      </c>
    </row>
    <row r="49" spans="1:15" customFormat="1" ht="20.25" customHeight="1">
      <c r="K49" s="537" t="s">
        <v>71</v>
      </c>
      <c r="L49" s="537" t="s">
        <v>79</v>
      </c>
      <c r="M49" s="132" t="s">
        <v>234</v>
      </c>
      <c r="N49" s="139">
        <f>E25+E30</f>
        <v>18</v>
      </c>
      <c r="O49" s="139">
        <f t="shared" ref="N49:O53" si="2">F25+F30</f>
        <v>9</v>
      </c>
    </row>
    <row r="50" spans="1:15" customFormat="1" ht="20.25" customHeight="1">
      <c r="K50" s="537"/>
      <c r="L50" s="537"/>
      <c r="M50" s="132" t="s">
        <v>75</v>
      </c>
      <c r="N50" s="139">
        <f t="shared" si="2"/>
        <v>1797</v>
      </c>
      <c r="O50" s="139">
        <f t="shared" si="2"/>
        <v>1077</v>
      </c>
    </row>
    <row r="51" spans="1:15" customFormat="1" ht="20.25" customHeight="1">
      <c r="K51" s="537"/>
      <c r="L51" s="537"/>
      <c r="M51" s="132" t="s">
        <v>74</v>
      </c>
      <c r="N51" s="139">
        <f t="shared" si="2"/>
        <v>313</v>
      </c>
      <c r="O51" s="139">
        <f t="shared" si="2"/>
        <v>404</v>
      </c>
    </row>
    <row r="52" spans="1:15" customFormat="1" ht="20.25" customHeight="1">
      <c r="K52" s="537"/>
      <c r="L52" s="537"/>
      <c r="M52" s="132" t="s">
        <v>76</v>
      </c>
      <c r="N52" s="139">
        <f t="shared" si="2"/>
        <v>80</v>
      </c>
      <c r="O52" s="139">
        <f t="shared" si="2"/>
        <v>35</v>
      </c>
    </row>
    <row r="53" spans="1:15" customFormat="1" ht="20.25" customHeight="1">
      <c r="K53" s="537"/>
      <c r="L53" s="537"/>
      <c r="M53" s="140" t="s">
        <v>121</v>
      </c>
      <c r="N53" s="141">
        <f t="shared" si="2"/>
        <v>25</v>
      </c>
      <c r="O53" s="141">
        <f t="shared" si="2"/>
        <v>28</v>
      </c>
    </row>
    <row r="54" spans="1:15" customFormat="1" ht="20.25" customHeight="1">
      <c r="K54" s="537"/>
      <c r="L54" s="537" t="s">
        <v>80</v>
      </c>
      <c r="M54" s="132" t="s">
        <v>234</v>
      </c>
      <c r="N54" s="139">
        <f t="shared" ref="N54:O58" si="3">E15+E20</f>
        <v>56</v>
      </c>
      <c r="O54" s="139">
        <f t="shared" si="3"/>
        <v>52</v>
      </c>
    </row>
    <row r="55" spans="1:15" customFormat="1" ht="20.25" customHeight="1">
      <c r="K55" s="537"/>
      <c r="L55" s="537"/>
      <c r="M55" s="132" t="s">
        <v>75</v>
      </c>
      <c r="N55" s="139">
        <f>E16+E21</f>
        <v>4515</v>
      </c>
      <c r="O55" s="139">
        <f t="shared" si="3"/>
        <v>2349</v>
      </c>
    </row>
    <row r="56" spans="1:15" customFormat="1" ht="20.25" customHeight="1">
      <c r="K56" s="537"/>
      <c r="L56" s="537"/>
      <c r="M56" s="132" t="s">
        <v>74</v>
      </c>
      <c r="N56" s="139">
        <f t="shared" si="3"/>
        <v>455</v>
      </c>
      <c r="O56" s="139">
        <f t="shared" si="3"/>
        <v>505</v>
      </c>
    </row>
    <row r="57" spans="1:15" customFormat="1" ht="20.25" customHeight="1">
      <c r="K57" s="537"/>
      <c r="L57" s="537"/>
      <c r="M57" s="132" t="s">
        <v>76</v>
      </c>
      <c r="N57" s="139">
        <f t="shared" si="3"/>
        <v>289</v>
      </c>
      <c r="O57" s="139">
        <f t="shared" si="3"/>
        <v>197</v>
      </c>
    </row>
    <row r="58" spans="1:15" customFormat="1" ht="20.25" customHeight="1">
      <c r="K58" s="537"/>
      <c r="L58" s="537"/>
      <c r="M58" s="132" t="s">
        <v>121</v>
      </c>
      <c r="N58" s="139">
        <f t="shared" si="3"/>
        <v>14</v>
      </c>
      <c r="O58" s="139">
        <f t="shared" si="3"/>
        <v>35</v>
      </c>
    </row>
    <row r="59" spans="1:15" customFormat="1" ht="32.25" customHeight="1">
      <c r="A59" s="1"/>
      <c r="B59" s="1"/>
      <c r="C59" s="1"/>
      <c r="D59" s="1"/>
    </row>
    <row r="60" spans="1:15" customFormat="1" ht="14.25" customHeight="1">
      <c r="A60" s="1"/>
      <c r="B60" s="1"/>
      <c r="C60" s="1"/>
      <c r="D60" s="1"/>
    </row>
    <row r="61" spans="1:15" customFormat="1" ht="14.25" customHeight="1">
      <c r="A61" s="1"/>
      <c r="B61" s="1"/>
      <c r="C61" s="1"/>
      <c r="D61" s="1"/>
    </row>
    <row r="62" spans="1:15" customFormat="1" ht="14.25" customHeight="1">
      <c r="A62" s="1"/>
      <c r="B62" s="1"/>
      <c r="C62" s="1"/>
      <c r="D62" s="1"/>
    </row>
    <row r="63" spans="1:15" customFormat="1" ht="14.25" customHeight="1">
      <c r="A63" s="1"/>
      <c r="B63" s="1"/>
      <c r="C63" s="1"/>
      <c r="D63" s="1"/>
    </row>
    <row r="64" spans="1:15" customFormat="1" ht="14.25" customHeight="1">
      <c r="A64" s="1"/>
      <c r="B64" s="1"/>
      <c r="C64" s="1"/>
      <c r="D64" s="1"/>
    </row>
    <row r="65" spans="1:15" customFormat="1" ht="14.25" customHeight="1">
      <c r="A65" s="1"/>
      <c r="B65" s="1"/>
      <c r="C65" s="1"/>
      <c r="D65" s="1"/>
      <c r="J65" s="1"/>
    </row>
    <row r="66" spans="1:15" customFormat="1" ht="14.25" customHeight="1">
      <c r="A66" s="1"/>
      <c r="B66" s="1"/>
      <c r="C66" s="1"/>
      <c r="D66" s="1"/>
    </row>
    <row r="67" spans="1:15" customFormat="1" ht="14.25" customHeight="1">
      <c r="A67" s="1"/>
      <c r="B67" s="1"/>
      <c r="C67" s="1"/>
      <c r="D67" s="1"/>
    </row>
    <row r="68" spans="1:15" customFormat="1" ht="14.25" customHeight="1">
      <c r="A68" s="1"/>
      <c r="B68" s="1"/>
      <c r="C68" s="1"/>
      <c r="D68" s="1"/>
    </row>
    <row r="69" spans="1:15" customFormat="1" ht="14.25" customHeight="1">
      <c r="A69" s="1"/>
      <c r="B69" s="1"/>
      <c r="C69" s="1"/>
      <c r="D69" s="1"/>
    </row>
    <row r="70" spans="1:15" customFormat="1" ht="14.25" customHeight="1">
      <c r="A70" s="1"/>
      <c r="B70" s="1"/>
      <c r="C70" s="1"/>
      <c r="D70" s="1"/>
      <c r="E70" s="1"/>
      <c r="F70" s="1"/>
      <c r="G70" s="1"/>
      <c r="H70" s="1"/>
    </row>
    <row r="71" spans="1:15" customFormat="1" ht="14.25" customHeight="1">
      <c r="A71" s="1"/>
      <c r="B71" s="1"/>
      <c r="C71" s="1"/>
      <c r="D71" s="1"/>
      <c r="E71" s="1"/>
      <c r="F71" s="1"/>
      <c r="G71" s="1"/>
      <c r="H71" s="1"/>
    </row>
    <row r="72" spans="1:15" customFormat="1" ht="14.25" customHeight="1">
      <c r="A72" s="1"/>
      <c r="B72" s="1"/>
      <c r="C72" s="1"/>
      <c r="D72" s="1"/>
      <c r="E72" s="1"/>
      <c r="F72" s="1"/>
      <c r="G72" s="1"/>
      <c r="H72" s="1"/>
    </row>
    <row r="73" spans="1:15" customFormat="1" ht="14.25" customHeight="1">
      <c r="A73" s="1"/>
      <c r="B73" s="1"/>
      <c r="C73" s="1"/>
      <c r="D73" s="1"/>
      <c r="E73" s="1"/>
      <c r="F73" s="1"/>
      <c r="G73" s="1"/>
      <c r="H73" s="1"/>
    </row>
    <row r="74" spans="1:15" customFormat="1" ht="14.25" customHeight="1">
      <c r="A74" s="1"/>
      <c r="B74" s="1"/>
      <c r="C74" s="1"/>
      <c r="D74" s="1"/>
      <c r="E74" s="1"/>
      <c r="F74" s="1"/>
      <c r="G74" s="1"/>
      <c r="H74" s="1"/>
    </row>
    <row r="75" spans="1:15" customFormat="1" ht="14.25" customHeight="1">
      <c r="A75" s="1"/>
      <c r="B75" s="1"/>
      <c r="C75" s="1"/>
      <c r="D75" s="1"/>
      <c r="E75" s="1"/>
      <c r="F75" s="1"/>
      <c r="G75" s="1"/>
      <c r="H75" s="1"/>
    </row>
    <row r="76" spans="1:15" customFormat="1" ht="14.25" customHeight="1">
      <c r="A76" s="1"/>
      <c r="B76" s="1"/>
      <c r="C76" s="1"/>
      <c r="D76" s="1"/>
      <c r="E76" s="1"/>
      <c r="F76" s="1"/>
      <c r="G76" s="1"/>
      <c r="H76" s="1"/>
    </row>
    <row r="77" spans="1:15" ht="15" customHeight="1">
      <c r="M77"/>
      <c r="N77"/>
      <c r="O77"/>
    </row>
    <row r="78" spans="1:15" ht="15" customHeight="1">
      <c r="M78"/>
      <c r="N78"/>
      <c r="O78"/>
    </row>
    <row r="79" spans="1:15" ht="15" customHeight="1">
      <c r="M79"/>
      <c r="N79"/>
      <c r="O79"/>
    </row>
    <row r="80" spans="1:15" ht="54" customHeight="1">
      <c r="A80" s="226" t="s">
        <v>244</v>
      </c>
      <c r="B80" s="226" t="s">
        <v>62</v>
      </c>
      <c r="C80" s="226" t="s">
        <v>64</v>
      </c>
      <c r="D80" s="226" t="s">
        <v>65</v>
      </c>
      <c r="M80"/>
      <c r="N80"/>
      <c r="O80"/>
    </row>
    <row r="81" spans="1:4" ht="15" customHeight="1">
      <c r="A81" s="536" t="s">
        <v>66</v>
      </c>
      <c r="B81" s="127" t="s">
        <v>234</v>
      </c>
      <c r="C81" s="377">
        <v>108</v>
      </c>
      <c r="D81" s="377">
        <v>0</v>
      </c>
    </row>
    <row r="82" spans="1:4" ht="15" customHeight="1">
      <c r="A82" s="536"/>
      <c r="B82" s="256" t="s">
        <v>75</v>
      </c>
      <c r="C82" s="377">
        <v>4783</v>
      </c>
      <c r="D82" s="377">
        <v>2081</v>
      </c>
    </row>
    <row r="83" spans="1:4" ht="15" customHeight="1">
      <c r="A83" s="536"/>
      <c r="B83" s="256" t="s">
        <v>74</v>
      </c>
      <c r="C83" s="377">
        <v>888</v>
      </c>
      <c r="D83" s="377">
        <v>72</v>
      </c>
    </row>
    <row r="84" spans="1:4" ht="15" customHeight="1">
      <c r="A84" s="536"/>
      <c r="B84" s="256" t="s">
        <v>76</v>
      </c>
      <c r="C84" s="377">
        <v>486</v>
      </c>
      <c r="D84" s="377">
        <v>0</v>
      </c>
    </row>
    <row r="85" spans="1:4" ht="15" customHeight="1">
      <c r="A85" s="536"/>
      <c r="B85" s="5" t="s">
        <v>121</v>
      </c>
      <c r="C85" s="377">
        <v>49</v>
      </c>
      <c r="D85" s="377">
        <v>0</v>
      </c>
    </row>
    <row r="86" spans="1:4" ht="15" customHeight="1">
      <c r="A86" s="536" t="s">
        <v>67</v>
      </c>
      <c r="B86" s="127" t="s">
        <v>234</v>
      </c>
      <c r="C86" s="377">
        <v>27</v>
      </c>
      <c r="D86" s="377">
        <v>0</v>
      </c>
    </row>
    <row r="87" spans="1:4" ht="15" customHeight="1">
      <c r="A87" s="536"/>
      <c r="B87" s="256" t="s">
        <v>75</v>
      </c>
      <c r="C87" s="377">
        <v>501</v>
      </c>
      <c r="D87" s="377">
        <v>2373</v>
      </c>
    </row>
    <row r="88" spans="1:4" ht="15" customHeight="1">
      <c r="A88" s="536"/>
      <c r="B88" s="256" t="s">
        <v>74</v>
      </c>
      <c r="C88" s="377">
        <v>236</v>
      </c>
      <c r="D88" s="377">
        <v>481</v>
      </c>
    </row>
    <row r="89" spans="1:4" ht="15" customHeight="1">
      <c r="A89" s="536"/>
      <c r="B89" s="256" t="s">
        <v>76</v>
      </c>
      <c r="C89" s="377">
        <v>0</v>
      </c>
      <c r="D89" s="377">
        <v>115</v>
      </c>
    </row>
    <row r="90" spans="1:4" ht="15" customHeight="1">
      <c r="A90" s="536"/>
      <c r="B90" s="5" t="s">
        <v>121</v>
      </c>
      <c r="C90" s="377">
        <v>0</v>
      </c>
      <c r="D90" s="377">
        <v>53</v>
      </c>
    </row>
  </sheetData>
  <mergeCells count="20">
    <mergeCell ref="A12:H12"/>
    <mergeCell ref="B15:B19"/>
    <mergeCell ref="A10:H10"/>
    <mergeCell ref="A11:H11"/>
    <mergeCell ref="A9:H9"/>
    <mergeCell ref="A4:H4"/>
    <mergeCell ref="A5:H5"/>
    <mergeCell ref="A6:H6"/>
    <mergeCell ref="A7:H7"/>
    <mergeCell ref="A8:H8"/>
    <mergeCell ref="B25:B29"/>
    <mergeCell ref="A25:A34"/>
    <mergeCell ref="B30:B34"/>
    <mergeCell ref="B20:B24"/>
    <mergeCell ref="A15:A24"/>
    <mergeCell ref="A81:A85"/>
    <mergeCell ref="A86:A90"/>
    <mergeCell ref="L54:L58"/>
    <mergeCell ref="L49:L53"/>
    <mergeCell ref="K49:K58"/>
  </mergeCells>
  <pageMargins left="0.70866141732283472" right="0.70866141732283472" top="0.74803149606299213" bottom="0.74803149606299213" header="0" footer="0"/>
  <pageSetup scale="72" fitToHeight="0" orientation="portrait" r:id="rId1"/>
  <rowBreaks count="1" manualBreakCount="1">
    <brk id="36"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B050"/>
    <pageSetUpPr fitToPage="1"/>
  </sheetPr>
  <dimension ref="A1:O52"/>
  <sheetViews>
    <sheetView showGridLines="0" view="pageBreakPreview" zoomScale="85" zoomScaleNormal="85" zoomScaleSheetLayoutView="85" workbookViewId="0">
      <selection activeCell="G24" sqref="G24"/>
    </sheetView>
  </sheetViews>
  <sheetFormatPr baseColWidth="10" defaultColWidth="16.83203125" defaultRowHeight="15" customHeight="1"/>
  <cols>
    <col min="1" max="1" width="14.33203125" style="1" customWidth="1"/>
    <col min="2" max="2" width="28" style="1" customWidth="1"/>
    <col min="3" max="3" width="26" style="1" customWidth="1"/>
    <col min="4" max="4" width="18.33203125" style="1" customWidth="1"/>
    <col min="5" max="5" width="16.1640625" style="1" customWidth="1"/>
    <col min="6" max="6" width="14.33203125" style="1" customWidth="1"/>
    <col min="7" max="9" width="13" style="1" customWidth="1"/>
    <col min="10" max="12" width="11.6640625" style="1" customWidth="1"/>
    <col min="13" max="13" width="15.6640625" style="1" bestFit="1" customWidth="1"/>
    <col min="14" max="26" width="11.6640625" style="1" customWidth="1"/>
    <col min="27" max="16384" width="16.83203125" style="1"/>
  </cols>
  <sheetData>
    <row r="1" spans="1:15" ht="24.75" customHeight="1"/>
    <row r="2" spans="1:15" ht="24.75" customHeight="1">
      <c r="K2"/>
      <c r="L2"/>
      <c r="M2"/>
      <c r="N2"/>
      <c r="O2"/>
    </row>
    <row r="3" spans="1:15" ht="21" customHeight="1">
      <c r="A3" s="541" t="s">
        <v>237</v>
      </c>
      <c r="B3" s="504"/>
      <c r="C3" s="504"/>
      <c r="D3" s="504"/>
      <c r="E3" s="504"/>
      <c r="F3" s="504"/>
      <c r="G3" s="504"/>
      <c r="H3" s="371"/>
      <c r="I3" s="371"/>
      <c r="K3" s="134" t="s">
        <v>227</v>
      </c>
      <c r="L3" s="134" t="s">
        <v>74</v>
      </c>
      <c r="M3" s="134" t="s">
        <v>229</v>
      </c>
      <c r="N3" s="134" t="s">
        <v>228</v>
      </c>
      <c r="O3" s="134" t="s">
        <v>121</v>
      </c>
    </row>
    <row r="4" spans="1:15" ht="19.5" customHeight="1">
      <c r="A4" s="542" t="s">
        <v>59</v>
      </c>
      <c r="B4" s="506"/>
      <c r="C4" s="506"/>
      <c r="D4" s="506"/>
      <c r="E4" s="506"/>
      <c r="F4" s="506"/>
      <c r="G4" s="506"/>
      <c r="H4" s="372"/>
      <c r="I4" s="372"/>
      <c r="K4" s="133">
        <f>F22+F17</f>
        <v>51</v>
      </c>
      <c r="L4" s="133">
        <f>F21+F16</f>
        <v>297</v>
      </c>
      <c r="M4" s="133">
        <f>F23+F18</f>
        <v>11</v>
      </c>
      <c r="N4" s="133">
        <f>F20+F15</f>
        <v>7</v>
      </c>
      <c r="O4" s="133">
        <f>F19+F24</f>
        <v>3</v>
      </c>
    </row>
    <row r="5" spans="1:15" ht="22.5" customHeight="1">
      <c r="A5" s="542" t="s">
        <v>60</v>
      </c>
      <c r="B5" s="506"/>
      <c r="C5" s="506"/>
      <c r="D5" s="506"/>
      <c r="E5" s="506"/>
      <c r="F5" s="506"/>
      <c r="G5" s="506"/>
      <c r="H5" s="372"/>
      <c r="I5" s="372"/>
      <c r="K5" s="130">
        <f>(F22+F17)/F25</f>
        <v>0.13821138211382114</v>
      </c>
      <c r="L5" s="130">
        <f>(F21+F16)/F25</f>
        <v>0.80487804878048785</v>
      </c>
      <c r="M5" s="131">
        <f>(F23+F18)/F25</f>
        <v>2.9810298102981029E-2</v>
      </c>
      <c r="N5" s="130">
        <f>(F20+F15)/F25</f>
        <v>1.8970189701897018E-2</v>
      </c>
      <c r="O5" s="130">
        <f>(F24+F19)/F25</f>
        <v>8.130081300813009E-3</v>
      </c>
    </row>
    <row r="6" spans="1:15" ht="21" customHeight="1">
      <c r="A6" s="543" t="s">
        <v>61</v>
      </c>
      <c r="B6" s="495"/>
      <c r="C6" s="495"/>
      <c r="D6" s="495"/>
      <c r="E6" s="495"/>
      <c r="F6" s="495"/>
      <c r="G6" s="495"/>
      <c r="K6" s="133"/>
      <c r="L6" s="133"/>
      <c r="M6" s="132"/>
      <c r="N6" s="132"/>
      <c r="O6"/>
    </row>
    <row r="7" spans="1:15" ht="16.5" customHeight="1">
      <c r="A7" s="544" t="s">
        <v>941</v>
      </c>
      <c r="B7" s="495"/>
      <c r="C7" s="495"/>
      <c r="D7" s="495"/>
      <c r="E7" s="495"/>
      <c r="F7" s="495"/>
      <c r="G7" s="495"/>
      <c r="K7" s="134" t="s">
        <v>64</v>
      </c>
      <c r="L7" s="134" t="s">
        <v>65</v>
      </c>
      <c r="M7" s="132"/>
      <c r="N7" s="132"/>
      <c r="O7"/>
    </row>
    <row r="8" spans="1:15" ht="16.5" customHeight="1">
      <c r="A8" s="544" t="s">
        <v>959</v>
      </c>
      <c r="B8" s="495"/>
      <c r="C8" s="495"/>
      <c r="D8" s="495"/>
      <c r="E8" s="495"/>
      <c r="F8" s="495"/>
      <c r="G8" s="495"/>
      <c r="K8" s="133">
        <f>D25</f>
        <v>208</v>
      </c>
      <c r="L8" s="133">
        <f>E25</f>
        <v>161</v>
      </c>
      <c r="M8" s="132"/>
      <c r="N8" s="132"/>
      <c r="O8"/>
    </row>
    <row r="9" spans="1:15" ht="15.75" customHeight="1">
      <c r="A9" s="546"/>
      <c r="B9" s="546"/>
      <c r="C9" s="546"/>
      <c r="D9" s="546"/>
      <c r="E9" s="546"/>
      <c r="F9" s="546"/>
      <c r="G9" s="546"/>
      <c r="H9" s="373"/>
      <c r="I9" s="373"/>
      <c r="K9" s="130">
        <f>D25/F25</f>
        <v>0.56368563685636852</v>
      </c>
      <c r="L9" s="130">
        <f>E25/F25</f>
        <v>0.43631436314363142</v>
      </c>
      <c r="M9" s="132"/>
      <c r="N9" s="132"/>
      <c r="O9"/>
    </row>
    <row r="10" spans="1:15" ht="67.5" customHeight="1">
      <c r="A10" s="547" t="s">
        <v>1085</v>
      </c>
      <c r="B10" s="548"/>
      <c r="C10" s="548"/>
      <c r="D10" s="548"/>
      <c r="E10" s="548"/>
      <c r="F10" s="548"/>
      <c r="G10" s="548"/>
      <c r="H10" s="374"/>
      <c r="I10" s="374"/>
      <c r="K10" s="133"/>
      <c r="L10" s="133"/>
      <c r="M10" s="132"/>
      <c r="N10" s="132"/>
      <c r="O10"/>
    </row>
    <row r="11" spans="1:15" customFormat="1" ht="68.25" customHeight="1">
      <c r="A11" s="1"/>
      <c r="B11" s="551" t="s">
        <v>962</v>
      </c>
      <c r="C11" s="551"/>
      <c r="D11" s="551"/>
      <c r="E11" s="551"/>
      <c r="F11" s="551"/>
      <c r="K11" s="133"/>
      <c r="L11" s="133"/>
      <c r="M11" s="132"/>
      <c r="N11" s="132"/>
    </row>
    <row r="12" spans="1:15" customFormat="1" ht="9" customHeight="1">
      <c r="A12" s="1"/>
      <c r="B12" s="69"/>
      <c r="C12" s="69"/>
      <c r="D12" s="69"/>
      <c r="E12" s="69"/>
      <c r="F12" s="69"/>
    </row>
    <row r="13" spans="1:15" customFormat="1" ht="23.25" customHeight="1">
      <c r="A13" s="1"/>
      <c r="B13" s="552" t="s">
        <v>244</v>
      </c>
      <c r="C13" s="552" t="s">
        <v>73</v>
      </c>
      <c r="D13" s="553" t="s">
        <v>72</v>
      </c>
      <c r="E13" s="553"/>
      <c r="F13" s="552" t="s">
        <v>52</v>
      </c>
    </row>
    <row r="14" spans="1:15" customFormat="1" ht="18" customHeight="1">
      <c r="A14" s="1"/>
      <c r="B14" s="552"/>
      <c r="C14" s="552"/>
      <c r="D14" s="157" t="s">
        <v>64</v>
      </c>
      <c r="E14" s="157" t="s">
        <v>65</v>
      </c>
      <c r="F14" s="552"/>
      <c r="K14" s="1"/>
      <c r="L14" s="1"/>
      <c r="M14" s="1"/>
      <c r="N14" s="1"/>
      <c r="O14" s="1"/>
    </row>
    <row r="15" spans="1:15" customFormat="1" ht="25.5">
      <c r="A15" s="1"/>
      <c r="B15" s="557" t="s">
        <v>66</v>
      </c>
      <c r="C15" s="128" t="s">
        <v>176</v>
      </c>
      <c r="D15" s="127">
        <v>5</v>
      </c>
      <c r="E15" s="127">
        <v>0</v>
      </c>
      <c r="F15" s="62">
        <f>SUM(D15:E15)</f>
        <v>5</v>
      </c>
      <c r="J15" s="13"/>
      <c r="K15" s="1"/>
      <c r="L15" s="1"/>
      <c r="M15" s="1"/>
      <c r="N15" s="1"/>
      <c r="O15" s="1"/>
    </row>
    <row r="16" spans="1:15" customFormat="1" ht="18" customHeight="1">
      <c r="A16" s="1"/>
      <c r="B16" s="558"/>
      <c r="C16" s="62" t="s">
        <v>75</v>
      </c>
      <c r="D16" s="70">
        <v>134</v>
      </c>
      <c r="E16" s="70">
        <v>67</v>
      </c>
      <c r="F16" s="62">
        <f t="shared" ref="F16:F24" si="0">SUM(D16:E16)</f>
        <v>201</v>
      </c>
      <c r="J16" s="129"/>
      <c r="K16" s="1"/>
      <c r="L16" s="1"/>
      <c r="M16" s="1"/>
      <c r="N16" s="1"/>
      <c r="O16" s="1"/>
    </row>
    <row r="17" spans="1:15" customFormat="1" ht="18" customHeight="1">
      <c r="A17" s="1"/>
      <c r="B17" s="558"/>
      <c r="C17" s="62" t="s">
        <v>74</v>
      </c>
      <c r="D17" s="70">
        <v>29</v>
      </c>
      <c r="E17" s="70">
        <v>2</v>
      </c>
      <c r="F17" s="62">
        <f t="shared" si="0"/>
        <v>31</v>
      </c>
      <c r="J17" s="13"/>
      <c r="K17" s="1"/>
      <c r="L17" s="1"/>
      <c r="M17" s="1"/>
      <c r="N17" s="1"/>
      <c r="O17" s="1"/>
    </row>
    <row r="18" spans="1:15" customFormat="1" ht="18" customHeight="1">
      <c r="A18" s="1"/>
      <c r="B18" s="558"/>
      <c r="C18" s="62" t="s">
        <v>76</v>
      </c>
      <c r="D18" s="70">
        <v>7</v>
      </c>
      <c r="E18" s="70">
        <v>0</v>
      </c>
      <c r="F18" s="62">
        <f t="shared" si="0"/>
        <v>7</v>
      </c>
      <c r="J18" s="13"/>
      <c r="K18" s="1"/>
      <c r="L18" s="1"/>
      <c r="M18" s="1"/>
      <c r="N18" s="1"/>
      <c r="O18" s="1"/>
    </row>
    <row r="19" spans="1:15" customFormat="1" ht="18" customHeight="1">
      <c r="A19" s="1"/>
      <c r="B19" s="559"/>
      <c r="C19" s="313" t="s">
        <v>121</v>
      </c>
      <c r="D19" s="70">
        <v>2</v>
      </c>
      <c r="E19" s="70">
        <v>0</v>
      </c>
      <c r="F19" s="62">
        <f t="shared" si="0"/>
        <v>2</v>
      </c>
      <c r="J19" s="13"/>
      <c r="K19" s="1"/>
      <c r="L19" s="1"/>
      <c r="M19" s="1"/>
      <c r="N19" s="1"/>
      <c r="O19" s="1"/>
    </row>
    <row r="20" spans="1:15" customFormat="1" ht="25.5">
      <c r="A20" s="1"/>
      <c r="B20" s="554" t="s">
        <v>67</v>
      </c>
      <c r="C20" s="128" t="s">
        <v>176</v>
      </c>
      <c r="D20" s="127">
        <v>2</v>
      </c>
      <c r="E20" s="127">
        <v>0</v>
      </c>
      <c r="F20" s="62">
        <f t="shared" si="0"/>
        <v>2</v>
      </c>
      <c r="J20" s="13"/>
      <c r="K20" s="1"/>
      <c r="L20" s="1"/>
      <c r="M20" s="1"/>
      <c r="N20" s="1"/>
      <c r="O20" s="1"/>
    </row>
    <row r="21" spans="1:15" customFormat="1" ht="18" customHeight="1">
      <c r="A21" s="1"/>
      <c r="B21" s="555"/>
      <c r="C21" s="62" t="s">
        <v>75</v>
      </c>
      <c r="D21" s="70">
        <v>21</v>
      </c>
      <c r="E21" s="70">
        <v>75</v>
      </c>
      <c r="F21" s="62">
        <f t="shared" si="0"/>
        <v>96</v>
      </c>
      <c r="J21" s="13"/>
      <c r="K21" s="1"/>
      <c r="L21" s="1"/>
      <c r="M21" s="1"/>
      <c r="N21" s="1"/>
      <c r="O21" s="1"/>
    </row>
    <row r="22" spans="1:15" customFormat="1" ht="18" customHeight="1">
      <c r="A22" s="1"/>
      <c r="B22" s="555"/>
      <c r="C22" s="62" t="s">
        <v>74</v>
      </c>
      <c r="D22" s="70">
        <v>8</v>
      </c>
      <c r="E22" s="70">
        <v>12</v>
      </c>
      <c r="F22" s="62">
        <f t="shared" si="0"/>
        <v>20</v>
      </c>
      <c r="J22" s="13"/>
      <c r="K22" s="1"/>
      <c r="L22" s="1"/>
      <c r="M22" s="1"/>
      <c r="N22" s="1"/>
      <c r="O22" s="1"/>
    </row>
    <row r="23" spans="1:15" customFormat="1" ht="18" customHeight="1">
      <c r="A23" s="1"/>
      <c r="B23" s="555"/>
      <c r="C23" s="62" t="s">
        <v>76</v>
      </c>
      <c r="D23" s="70">
        <v>0</v>
      </c>
      <c r="E23" s="70">
        <v>4</v>
      </c>
      <c r="F23" s="62">
        <f t="shared" si="0"/>
        <v>4</v>
      </c>
      <c r="J23" s="13"/>
      <c r="K23" s="1"/>
      <c r="L23" s="1"/>
      <c r="M23" s="1"/>
      <c r="N23" s="1"/>
      <c r="O23" s="1"/>
    </row>
    <row r="24" spans="1:15" customFormat="1" ht="18" customHeight="1">
      <c r="A24" s="1"/>
      <c r="B24" s="556"/>
      <c r="C24" s="313" t="s">
        <v>121</v>
      </c>
      <c r="D24" s="70">
        <v>0</v>
      </c>
      <c r="E24" s="70">
        <v>1</v>
      </c>
      <c r="F24" s="62">
        <f t="shared" si="0"/>
        <v>1</v>
      </c>
      <c r="J24" s="13"/>
      <c r="K24" s="1"/>
      <c r="L24" s="1"/>
      <c r="M24" s="1"/>
      <c r="N24" s="1"/>
      <c r="O24" s="1"/>
    </row>
    <row r="25" spans="1:15" customFormat="1" ht="18" customHeight="1">
      <c r="A25" s="1"/>
      <c r="B25" s="549" t="s">
        <v>52</v>
      </c>
      <c r="C25" s="550"/>
      <c r="D25" s="156">
        <f>SUM(D15:D24)</f>
        <v>208</v>
      </c>
      <c r="E25" s="156">
        <f>SUM(E15:E24)</f>
        <v>161</v>
      </c>
      <c r="F25" s="156">
        <f>SUM(F15:F24)</f>
        <v>369</v>
      </c>
      <c r="J25" s="13"/>
      <c r="K25" s="1"/>
      <c r="L25" s="1"/>
      <c r="M25" s="1"/>
      <c r="N25" s="1"/>
      <c r="O25" s="1"/>
    </row>
    <row r="26" spans="1:15" customFormat="1" ht="18" customHeight="1">
      <c r="A26" s="1"/>
      <c r="B26" s="12" t="s">
        <v>1075</v>
      </c>
      <c r="J26" s="13"/>
      <c r="K26" s="133"/>
      <c r="L26" s="133"/>
      <c r="M26" s="132"/>
      <c r="N26" s="132"/>
    </row>
    <row r="27" spans="1:15" customFormat="1" ht="18" customHeight="1">
      <c r="A27" s="1"/>
      <c r="J27" s="13"/>
      <c r="K27" s="133"/>
      <c r="L27" s="133"/>
      <c r="M27" s="132"/>
      <c r="N27" s="132"/>
    </row>
    <row r="28" spans="1:15" customFormat="1">
      <c r="A28" s="1"/>
      <c r="J28" s="13"/>
      <c r="K28" s="133"/>
      <c r="L28" s="133"/>
      <c r="M28" s="132"/>
      <c r="N28" s="132"/>
    </row>
    <row r="29" spans="1:15" customFormat="1" ht="18" customHeight="1">
      <c r="A29" s="1"/>
      <c r="K29" s="1"/>
      <c r="L29" s="1"/>
      <c r="M29" s="1"/>
      <c r="N29" s="132"/>
    </row>
    <row r="30" spans="1:15" customFormat="1" ht="18" customHeight="1">
      <c r="A30" s="1"/>
      <c r="K30" s="1"/>
      <c r="L30" s="1"/>
      <c r="M30" s="1"/>
      <c r="N30" s="132"/>
    </row>
    <row r="31" spans="1:15" customFormat="1" ht="18" customHeight="1">
      <c r="A31" s="1"/>
      <c r="J31" s="13"/>
      <c r="K31" s="1"/>
      <c r="L31" s="1"/>
      <c r="M31" s="1"/>
      <c r="N31" s="132"/>
    </row>
    <row r="32" spans="1:15" customFormat="1" ht="18" customHeight="1">
      <c r="A32" s="1"/>
      <c r="K32" s="1"/>
      <c r="L32" s="1"/>
      <c r="M32" s="1"/>
      <c r="N32" s="1"/>
    </row>
    <row r="33" spans="2:14" customFormat="1" ht="14.25" customHeight="1">
      <c r="K33" s="1"/>
      <c r="L33" s="1"/>
      <c r="M33" s="1"/>
      <c r="N33" s="1"/>
    </row>
    <row r="34" spans="2:14" customFormat="1" ht="14.25" customHeight="1">
      <c r="K34" s="1"/>
      <c r="L34" s="1"/>
      <c r="M34" s="1"/>
      <c r="N34" s="1"/>
    </row>
    <row r="35" spans="2:14" customFormat="1" ht="14.25" customHeight="1">
      <c r="K35" s="1"/>
      <c r="L35" s="1"/>
      <c r="M35" s="1"/>
      <c r="N35" s="1"/>
    </row>
    <row r="36" spans="2:14" customFormat="1" ht="14.25" customHeight="1"/>
    <row r="37" spans="2:14" customFormat="1" ht="14.25" customHeight="1">
      <c r="G37" s="1"/>
      <c r="H37" s="1"/>
      <c r="I37" s="1"/>
    </row>
    <row r="38" spans="2:14" customFormat="1" ht="14.25" customHeight="1"/>
    <row r="39" spans="2:14" customFormat="1" ht="14.25" customHeight="1"/>
    <row r="40" spans="2:14" customFormat="1" ht="14.25" customHeight="1"/>
    <row r="41" spans="2:14" customFormat="1" ht="14.25" customHeight="1"/>
    <row r="42" spans="2:14" customFormat="1" ht="14.25" customHeight="1"/>
    <row r="43" spans="2:14" customFormat="1" ht="14.25" customHeight="1"/>
    <row r="44" spans="2:14" customFormat="1" ht="14.25" customHeight="1"/>
    <row r="45" spans="2:14" customFormat="1" ht="14.25" customHeight="1">
      <c r="B45" s="1"/>
      <c r="C45" s="1"/>
      <c r="D45" s="1"/>
      <c r="E45" s="1"/>
      <c r="F45" s="1"/>
    </row>
    <row r="46" spans="2:14" customFormat="1" ht="14.25" customHeight="1">
      <c r="B46" s="1"/>
      <c r="C46" s="1"/>
      <c r="D46" s="1"/>
      <c r="E46" s="1"/>
      <c r="F46" s="1"/>
    </row>
    <row r="47" spans="2:14" customFormat="1" ht="14.25" customHeight="1">
      <c r="B47" s="1"/>
      <c r="C47" s="1"/>
      <c r="D47" s="1"/>
      <c r="E47" s="1"/>
      <c r="F47" s="1"/>
    </row>
    <row r="48" spans="2:14" customFormat="1" ht="14.25" customHeight="1">
      <c r="B48" s="1"/>
      <c r="C48" s="1"/>
      <c r="D48" s="1"/>
      <c r="E48" s="1"/>
      <c r="F48" s="1"/>
    </row>
    <row r="49" spans="2:6" customFormat="1" ht="14.25" customHeight="1">
      <c r="B49" s="1"/>
      <c r="C49" s="1"/>
      <c r="D49" s="1"/>
      <c r="E49" s="1"/>
      <c r="F49" s="1"/>
    </row>
    <row r="50" spans="2:6" customFormat="1" ht="14.25" customHeight="1">
      <c r="B50" s="1"/>
      <c r="C50" s="1"/>
      <c r="D50" s="1"/>
      <c r="E50" s="1"/>
      <c r="F50" s="1"/>
    </row>
    <row r="51" spans="2:6" customFormat="1" ht="14.25" customHeight="1">
      <c r="B51" s="1"/>
      <c r="C51" s="1"/>
      <c r="D51" s="1"/>
      <c r="E51" s="1"/>
      <c r="F51" s="1"/>
    </row>
    <row r="52" spans="2:6" customFormat="1" ht="14.25" customHeight="1">
      <c r="B52" s="1"/>
      <c r="C52" s="1"/>
      <c r="D52" s="1"/>
      <c r="E52" s="1"/>
      <c r="F52" s="1"/>
    </row>
  </sheetData>
  <mergeCells count="16">
    <mergeCell ref="A9:G9"/>
    <mergeCell ref="A10:G10"/>
    <mergeCell ref="A3:G3"/>
    <mergeCell ref="A4:G4"/>
    <mergeCell ref="A5:G5"/>
    <mergeCell ref="A6:G6"/>
    <mergeCell ref="A7:G7"/>
    <mergeCell ref="A8:G8"/>
    <mergeCell ref="B25:C25"/>
    <mergeCell ref="B11:F11"/>
    <mergeCell ref="B13:B14"/>
    <mergeCell ref="C13:C14"/>
    <mergeCell ref="D13:E13"/>
    <mergeCell ref="F13:F14"/>
    <mergeCell ref="B20:B24"/>
    <mergeCell ref="B15:B19"/>
  </mergeCells>
  <pageMargins left="0.70866141732283472" right="0.70866141732283472" top="0.74803149606299213" bottom="0.74803149606299213" header="0" footer="0"/>
  <pageSetup scale="7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B050"/>
    <pageSetUpPr fitToPage="1"/>
  </sheetPr>
  <dimension ref="A1:K411"/>
  <sheetViews>
    <sheetView showGridLines="0" showOutlineSymbols="0" view="pageBreakPreview" zoomScale="90" zoomScaleNormal="100" zoomScaleSheetLayoutView="90" workbookViewId="0">
      <selection activeCell="G17" sqref="G17"/>
    </sheetView>
  </sheetViews>
  <sheetFormatPr baseColWidth="10" defaultColWidth="8" defaultRowHeight="12.75"/>
  <cols>
    <col min="1" max="1" width="10.5" style="14" customWidth="1"/>
    <col min="2" max="2" width="66.6640625" style="54" customWidth="1"/>
    <col min="3" max="3" width="19.5" style="14" customWidth="1"/>
    <col min="4" max="4" width="23.33203125" style="14" bestFit="1" customWidth="1"/>
    <col min="5" max="5" width="26.33203125" style="55" customWidth="1"/>
    <col min="6" max="6" width="18.5" style="14" customWidth="1"/>
    <col min="7" max="7" width="14.6640625" style="14" customWidth="1"/>
    <col min="8" max="11" width="12.83203125" style="14" customWidth="1"/>
    <col min="12" max="240" width="8" style="14"/>
    <col min="241" max="241" width="2.6640625" style="14" customWidth="1"/>
    <col min="242" max="242" width="1.33203125" style="14" customWidth="1"/>
    <col min="243" max="243" width="5.33203125" style="14" customWidth="1"/>
    <col min="244" max="244" width="1.33203125" style="14" customWidth="1"/>
    <col min="245" max="245" width="8" style="14" customWidth="1"/>
    <col min="246" max="246" width="9.5" style="14" customWidth="1"/>
    <col min="247" max="247" width="19.83203125" style="14" customWidth="1"/>
    <col min="248" max="248" width="1.33203125" style="14" customWidth="1"/>
    <col min="249" max="249" width="18.6640625" style="14" customWidth="1"/>
    <col min="250" max="250" width="14.6640625" style="14" customWidth="1"/>
    <col min="251" max="251" width="1.33203125" style="14" customWidth="1"/>
    <col min="252" max="252" width="8" style="14" customWidth="1"/>
    <col min="253" max="253" width="14.6640625" style="14" customWidth="1"/>
    <col min="254" max="254" width="6.6640625" style="14" customWidth="1"/>
    <col min="255" max="255" width="1.33203125" style="14" customWidth="1"/>
    <col min="256" max="257" width="14.6640625" style="14" customWidth="1"/>
    <col min="258" max="258" width="9.33203125" style="14" customWidth="1"/>
    <col min="259" max="259" width="5.33203125" style="14" customWidth="1"/>
    <col min="260" max="260" width="8" style="14" customWidth="1"/>
    <col min="261" max="261" width="7.1640625" style="14" customWidth="1"/>
    <col min="262" max="262" width="4.83203125" style="14" customWidth="1"/>
    <col min="263" max="263" width="1.33203125" style="14" customWidth="1"/>
    <col min="264" max="264" width="2.6640625" style="14" customWidth="1"/>
    <col min="265" max="265" width="7.1640625" style="14" customWidth="1"/>
    <col min="266" max="266" width="3.1640625" style="14" customWidth="1"/>
    <col min="267" max="496" width="8" style="14"/>
    <col min="497" max="497" width="2.6640625" style="14" customWidth="1"/>
    <col min="498" max="498" width="1.33203125" style="14" customWidth="1"/>
    <col min="499" max="499" width="5.33203125" style="14" customWidth="1"/>
    <col min="500" max="500" width="1.33203125" style="14" customWidth="1"/>
    <col min="501" max="501" width="8" style="14" customWidth="1"/>
    <col min="502" max="502" width="9.5" style="14" customWidth="1"/>
    <col min="503" max="503" width="19.83203125" style="14" customWidth="1"/>
    <col min="504" max="504" width="1.33203125" style="14" customWidth="1"/>
    <col min="505" max="505" width="18.6640625" style="14" customWidth="1"/>
    <col min="506" max="506" width="14.6640625" style="14" customWidth="1"/>
    <col min="507" max="507" width="1.33203125" style="14" customWidth="1"/>
    <col min="508" max="508" width="8" style="14" customWidth="1"/>
    <col min="509" max="509" width="14.6640625" style="14" customWidth="1"/>
    <col min="510" max="510" width="6.6640625" style="14" customWidth="1"/>
    <col min="511" max="511" width="1.33203125" style="14" customWidth="1"/>
    <col min="512" max="513" width="14.6640625" style="14" customWidth="1"/>
    <col min="514" max="514" width="9.33203125" style="14" customWidth="1"/>
    <col min="515" max="515" width="5.33203125" style="14" customWidth="1"/>
    <col min="516" max="516" width="8" style="14" customWidth="1"/>
    <col min="517" max="517" width="7.1640625" style="14" customWidth="1"/>
    <col min="518" max="518" width="4.83203125" style="14" customWidth="1"/>
    <col min="519" max="519" width="1.33203125" style="14" customWidth="1"/>
    <col min="520" max="520" width="2.6640625" style="14" customWidth="1"/>
    <col min="521" max="521" width="7.1640625" style="14" customWidth="1"/>
    <col min="522" max="522" width="3.1640625" style="14" customWidth="1"/>
    <col min="523" max="752" width="8" style="14"/>
    <col min="753" max="753" width="2.6640625" style="14" customWidth="1"/>
    <col min="754" max="754" width="1.33203125" style="14" customWidth="1"/>
    <col min="755" max="755" width="5.33203125" style="14" customWidth="1"/>
    <col min="756" max="756" width="1.33203125" style="14" customWidth="1"/>
    <col min="757" max="757" width="8" style="14" customWidth="1"/>
    <col min="758" max="758" width="9.5" style="14" customWidth="1"/>
    <col min="759" max="759" width="19.83203125" style="14" customWidth="1"/>
    <col min="760" max="760" width="1.33203125" style="14" customWidth="1"/>
    <col min="761" max="761" width="18.6640625" style="14" customWidth="1"/>
    <col min="762" max="762" width="14.6640625" style="14" customWidth="1"/>
    <col min="763" max="763" width="1.33203125" style="14" customWidth="1"/>
    <col min="764" max="764" width="8" style="14" customWidth="1"/>
    <col min="765" max="765" width="14.6640625" style="14" customWidth="1"/>
    <col min="766" max="766" width="6.6640625" style="14" customWidth="1"/>
    <col min="767" max="767" width="1.33203125" style="14" customWidth="1"/>
    <col min="768" max="769" width="14.6640625" style="14" customWidth="1"/>
    <col min="770" max="770" width="9.33203125" style="14" customWidth="1"/>
    <col min="771" max="771" width="5.33203125" style="14" customWidth="1"/>
    <col min="772" max="772" width="8" style="14" customWidth="1"/>
    <col min="773" max="773" width="7.1640625" style="14" customWidth="1"/>
    <col min="774" max="774" width="4.83203125" style="14" customWidth="1"/>
    <col min="775" max="775" width="1.33203125" style="14" customWidth="1"/>
    <col min="776" max="776" width="2.6640625" style="14" customWidth="1"/>
    <col min="777" max="777" width="7.1640625" style="14" customWidth="1"/>
    <col min="778" max="778" width="3.1640625" style="14" customWidth="1"/>
    <col min="779" max="1008" width="8" style="14"/>
    <col min="1009" max="1009" width="2.6640625" style="14" customWidth="1"/>
    <col min="1010" max="1010" width="1.33203125" style="14" customWidth="1"/>
    <col min="1011" max="1011" width="5.33203125" style="14" customWidth="1"/>
    <col min="1012" max="1012" width="1.33203125" style="14" customWidth="1"/>
    <col min="1013" max="1013" width="8" style="14" customWidth="1"/>
    <col min="1014" max="1014" width="9.5" style="14" customWidth="1"/>
    <col min="1015" max="1015" width="19.83203125" style="14" customWidth="1"/>
    <col min="1016" max="1016" width="1.33203125" style="14" customWidth="1"/>
    <col min="1017" max="1017" width="18.6640625" style="14" customWidth="1"/>
    <col min="1018" max="1018" width="14.6640625" style="14" customWidth="1"/>
    <col min="1019" max="1019" width="1.33203125" style="14" customWidth="1"/>
    <col min="1020" max="1020" width="8" style="14" customWidth="1"/>
    <col min="1021" max="1021" width="14.6640625" style="14" customWidth="1"/>
    <col min="1022" max="1022" width="6.6640625" style="14" customWidth="1"/>
    <col min="1023" max="1023" width="1.33203125" style="14" customWidth="1"/>
    <col min="1024" max="1025" width="14.6640625" style="14" customWidth="1"/>
    <col min="1026" max="1026" width="9.33203125" style="14" customWidth="1"/>
    <col min="1027" max="1027" width="5.33203125" style="14" customWidth="1"/>
    <col min="1028" max="1028" width="8" style="14" customWidth="1"/>
    <col min="1029" max="1029" width="7.1640625" style="14" customWidth="1"/>
    <col min="1030" max="1030" width="4.83203125" style="14" customWidth="1"/>
    <col min="1031" max="1031" width="1.33203125" style="14" customWidth="1"/>
    <col min="1032" max="1032" width="2.6640625" style="14" customWidth="1"/>
    <col min="1033" max="1033" width="7.1640625" style="14" customWidth="1"/>
    <col min="1034" max="1034" width="3.1640625" style="14" customWidth="1"/>
    <col min="1035" max="1264" width="8" style="14"/>
    <col min="1265" max="1265" width="2.6640625" style="14" customWidth="1"/>
    <col min="1266" max="1266" width="1.33203125" style="14" customWidth="1"/>
    <col min="1267" max="1267" width="5.33203125" style="14" customWidth="1"/>
    <col min="1268" max="1268" width="1.33203125" style="14" customWidth="1"/>
    <col min="1269" max="1269" width="8" style="14" customWidth="1"/>
    <col min="1270" max="1270" width="9.5" style="14" customWidth="1"/>
    <col min="1271" max="1271" width="19.83203125" style="14" customWidth="1"/>
    <col min="1272" max="1272" width="1.33203125" style="14" customWidth="1"/>
    <col min="1273" max="1273" width="18.6640625" style="14" customWidth="1"/>
    <col min="1274" max="1274" width="14.6640625" style="14" customWidth="1"/>
    <col min="1275" max="1275" width="1.33203125" style="14" customWidth="1"/>
    <col min="1276" max="1276" width="8" style="14" customWidth="1"/>
    <col min="1277" max="1277" width="14.6640625" style="14" customWidth="1"/>
    <col min="1278" max="1278" width="6.6640625" style="14" customWidth="1"/>
    <col min="1279" max="1279" width="1.33203125" style="14" customWidth="1"/>
    <col min="1280" max="1281" width="14.6640625" style="14" customWidth="1"/>
    <col min="1282" max="1282" width="9.33203125" style="14" customWidth="1"/>
    <col min="1283" max="1283" width="5.33203125" style="14" customWidth="1"/>
    <col min="1284" max="1284" width="8" style="14" customWidth="1"/>
    <col min="1285" max="1285" width="7.1640625" style="14" customWidth="1"/>
    <col min="1286" max="1286" width="4.83203125" style="14" customWidth="1"/>
    <col min="1287" max="1287" width="1.33203125" style="14" customWidth="1"/>
    <col min="1288" max="1288" width="2.6640625" style="14" customWidth="1"/>
    <col min="1289" max="1289" width="7.1640625" style="14" customWidth="1"/>
    <col min="1290" max="1290" width="3.1640625" style="14" customWidth="1"/>
    <col min="1291" max="1520" width="8" style="14"/>
    <col min="1521" max="1521" width="2.6640625" style="14" customWidth="1"/>
    <col min="1522" max="1522" width="1.33203125" style="14" customWidth="1"/>
    <col min="1523" max="1523" width="5.33203125" style="14" customWidth="1"/>
    <col min="1524" max="1524" width="1.33203125" style="14" customWidth="1"/>
    <col min="1525" max="1525" width="8" style="14" customWidth="1"/>
    <col min="1526" max="1526" width="9.5" style="14" customWidth="1"/>
    <col min="1527" max="1527" width="19.83203125" style="14" customWidth="1"/>
    <col min="1528" max="1528" width="1.33203125" style="14" customWidth="1"/>
    <col min="1529" max="1529" width="18.6640625" style="14" customWidth="1"/>
    <col min="1530" max="1530" width="14.6640625" style="14" customWidth="1"/>
    <col min="1531" max="1531" width="1.33203125" style="14" customWidth="1"/>
    <col min="1532" max="1532" width="8" style="14" customWidth="1"/>
    <col min="1533" max="1533" width="14.6640625" style="14" customWidth="1"/>
    <col min="1534" max="1534" width="6.6640625" style="14" customWidth="1"/>
    <col min="1535" max="1535" width="1.33203125" style="14" customWidth="1"/>
    <col min="1536" max="1537" width="14.6640625" style="14" customWidth="1"/>
    <col min="1538" max="1538" width="9.33203125" style="14" customWidth="1"/>
    <col min="1539" max="1539" width="5.33203125" style="14" customWidth="1"/>
    <col min="1540" max="1540" width="8" style="14" customWidth="1"/>
    <col min="1541" max="1541" width="7.1640625" style="14" customWidth="1"/>
    <col min="1542" max="1542" width="4.83203125" style="14" customWidth="1"/>
    <col min="1543" max="1543" width="1.33203125" style="14" customWidth="1"/>
    <col min="1544" max="1544" width="2.6640625" style="14" customWidth="1"/>
    <col min="1545" max="1545" width="7.1640625" style="14" customWidth="1"/>
    <col min="1546" max="1546" width="3.1640625" style="14" customWidth="1"/>
    <col min="1547" max="1776" width="8" style="14"/>
    <col min="1777" max="1777" width="2.6640625" style="14" customWidth="1"/>
    <col min="1778" max="1778" width="1.33203125" style="14" customWidth="1"/>
    <col min="1779" max="1779" width="5.33203125" style="14" customWidth="1"/>
    <col min="1780" max="1780" width="1.33203125" style="14" customWidth="1"/>
    <col min="1781" max="1781" width="8" style="14" customWidth="1"/>
    <col min="1782" max="1782" width="9.5" style="14" customWidth="1"/>
    <col min="1783" max="1783" width="19.83203125" style="14" customWidth="1"/>
    <col min="1784" max="1784" width="1.33203125" style="14" customWidth="1"/>
    <col min="1785" max="1785" width="18.6640625" style="14" customWidth="1"/>
    <col min="1786" max="1786" width="14.6640625" style="14" customWidth="1"/>
    <col min="1787" max="1787" width="1.33203125" style="14" customWidth="1"/>
    <col min="1788" max="1788" width="8" style="14" customWidth="1"/>
    <col min="1789" max="1789" width="14.6640625" style="14" customWidth="1"/>
    <col min="1790" max="1790" width="6.6640625" style="14" customWidth="1"/>
    <col min="1791" max="1791" width="1.33203125" style="14" customWidth="1"/>
    <col min="1792" max="1793" width="14.6640625" style="14" customWidth="1"/>
    <col min="1794" max="1794" width="9.33203125" style="14" customWidth="1"/>
    <col min="1795" max="1795" width="5.33203125" style="14" customWidth="1"/>
    <col min="1796" max="1796" width="8" style="14" customWidth="1"/>
    <col min="1797" max="1797" width="7.1640625" style="14" customWidth="1"/>
    <col min="1798" max="1798" width="4.83203125" style="14" customWidth="1"/>
    <col min="1799" max="1799" width="1.33203125" style="14" customWidth="1"/>
    <col min="1800" max="1800" width="2.6640625" style="14" customWidth="1"/>
    <col min="1801" max="1801" width="7.1640625" style="14" customWidth="1"/>
    <col min="1802" max="1802" width="3.1640625" style="14" customWidth="1"/>
    <col min="1803" max="2032" width="8" style="14"/>
    <col min="2033" max="2033" width="2.6640625" style="14" customWidth="1"/>
    <col min="2034" max="2034" width="1.33203125" style="14" customWidth="1"/>
    <col min="2035" max="2035" width="5.33203125" style="14" customWidth="1"/>
    <col min="2036" max="2036" width="1.33203125" style="14" customWidth="1"/>
    <col min="2037" max="2037" width="8" style="14" customWidth="1"/>
    <col min="2038" max="2038" width="9.5" style="14" customWidth="1"/>
    <col min="2039" max="2039" width="19.83203125" style="14" customWidth="1"/>
    <col min="2040" max="2040" width="1.33203125" style="14" customWidth="1"/>
    <col min="2041" max="2041" width="18.6640625" style="14" customWidth="1"/>
    <col min="2042" max="2042" width="14.6640625" style="14" customWidth="1"/>
    <col min="2043" max="2043" width="1.33203125" style="14" customWidth="1"/>
    <col min="2044" max="2044" width="8" style="14" customWidth="1"/>
    <col min="2045" max="2045" width="14.6640625" style="14" customWidth="1"/>
    <col min="2046" max="2046" width="6.6640625" style="14" customWidth="1"/>
    <col min="2047" max="2047" width="1.33203125" style="14" customWidth="1"/>
    <col min="2048" max="2049" width="14.6640625" style="14" customWidth="1"/>
    <col min="2050" max="2050" width="9.33203125" style="14" customWidth="1"/>
    <col min="2051" max="2051" width="5.33203125" style="14" customWidth="1"/>
    <col min="2052" max="2052" width="8" style="14" customWidth="1"/>
    <col min="2053" max="2053" width="7.1640625" style="14" customWidth="1"/>
    <col min="2054" max="2054" width="4.83203125" style="14" customWidth="1"/>
    <col min="2055" max="2055" width="1.33203125" style="14" customWidth="1"/>
    <col min="2056" max="2056" width="2.6640625" style="14" customWidth="1"/>
    <col min="2057" max="2057" width="7.1640625" style="14" customWidth="1"/>
    <col min="2058" max="2058" width="3.1640625" style="14" customWidth="1"/>
    <col min="2059" max="2288" width="8" style="14"/>
    <col min="2289" max="2289" width="2.6640625" style="14" customWidth="1"/>
    <col min="2290" max="2290" width="1.33203125" style="14" customWidth="1"/>
    <col min="2291" max="2291" width="5.33203125" style="14" customWidth="1"/>
    <col min="2292" max="2292" width="1.33203125" style="14" customWidth="1"/>
    <col min="2293" max="2293" width="8" style="14" customWidth="1"/>
    <col min="2294" max="2294" width="9.5" style="14" customWidth="1"/>
    <col min="2295" max="2295" width="19.83203125" style="14" customWidth="1"/>
    <col min="2296" max="2296" width="1.33203125" style="14" customWidth="1"/>
    <col min="2297" max="2297" width="18.6640625" style="14" customWidth="1"/>
    <col min="2298" max="2298" width="14.6640625" style="14" customWidth="1"/>
    <col min="2299" max="2299" width="1.33203125" style="14" customWidth="1"/>
    <col min="2300" max="2300" width="8" style="14" customWidth="1"/>
    <col min="2301" max="2301" width="14.6640625" style="14" customWidth="1"/>
    <col min="2302" max="2302" width="6.6640625" style="14" customWidth="1"/>
    <col min="2303" max="2303" width="1.33203125" style="14" customWidth="1"/>
    <col min="2304" max="2305" width="14.6640625" style="14" customWidth="1"/>
    <col min="2306" max="2306" width="9.33203125" style="14" customWidth="1"/>
    <col min="2307" max="2307" width="5.33203125" style="14" customWidth="1"/>
    <col min="2308" max="2308" width="8" style="14" customWidth="1"/>
    <col min="2309" max="2309" width="7.1640625" style="14" customWidth="1"/>
    <col min="2310" max="2310" width="4.83203125" style="14" customWidth="1"/>
    <col min="2311" max="2311" width="1.33203125" style="14" customWidth="1"/>
    <col min="2312" max="2312" width="2.6640625" style="14" customWidth="1"/>
    <col min="2313" max="2313" width="7.1640625" style="14" customWidth="1"/>
    <col min="2314" max="2314" width="3.1640625" style="14" customWidth="1"/>
    <col min="2315" max="2544" width="8" style="14"/>
    <col min="2545" max="2545" width="2.6640625" style="14" customWidth="1"/>
    <col min="2546" max="2546" width="1.33203125" style="14" customWidth="1"/>
    <col min="2547" max="2547" width="5.33203125" style="14" customWidth="1"/>
    <col min="2548" max="2548" width="1.33203125" style="14" customWidth="1"/>
    <col min="2549" max="2549" width="8" style="14" customWidth="1"/>
    <col min="2550" max="2550" width="9.5" style="14" customWidth="1"/>
    <col min="2551" max="2551" width="19.83203125" style="14" customWidth="1"/>
    <col min="2552" max="2552" width="1.33203125" style="14" customWidth="1"/>
    <col min="2553" max="2553" width="18.6640625" style="14" customWidth="1"/>
    <col min="2554" max="2554" width="14.6640625" style="14" customWidth="1"/>
    <col min="2555" max="2555" width="1.33203125" style="14" customWidth="1"/>
    <col min="2556" max="2556" width="8" style="14" customWidth="1"/>
    <col min="2557" max="2557" width="14.6640625" style="14" customWidth="1"/>
    <col min="2558" max="2558" width="6.6640625" style="14" customWidth="1"/>
    <col min="2559" max="2559" width="1.33203125" style="14" customWidth="1"/>
    <col min="2560" max="2561" width="14.6640625" style="14" customWidth="1"/>
    <col min="2562" max="2562" width="9.33203125" style="14" customWidth="1"/>
    <col min="2563" max="2563" width="5.33203125" style="14" customWidth="1"/>
    <col min="2564" max="2564" width="8" style="14" customWidth="1"/>
    <col min="2565" max="2565" width="7.1640625" style="14" customWidth="1"/>
    <col min="2566" max="2566" width="4.83203125" style="14" customWidth="1"/>
    <col min="2567" max="2567" width="1.33203125" style="14" customWidth="1"/>
    <col min="2568" max="2568" width="2.6640625" style="14" customWidth="1"/>
    <col min="2569" max="2569" width="7.1640625" style="14" customWidth="1"/>
    <col min="2570" max="2570" width="3.1640625" style="14" customWidth="1"/>
    <col min="2571" max="2800" width="8" style="14"/>
    <col min="2801" max="2801" width="2.6640625" style="14" customWidth="1"/>
    <col min="2802" max="2802" width="1.33203125" style="14" customWidth="1"/>
    <col min="2803" max="2803" width="5.33203125" style="14" customWidth="1"/>
    <col min="2804" max="2804" width="1.33203125" style="14" customWidth="1"/>
    <col min="2805" max="2805" width="8" style="14" customWidth="1"/>
    <col min="2806" max="2806" width="9.5" style="14" customWidth="1"/>
    <col min="2807" max="2807" width="19.83203125" style="14" customWidth="1"/>
    <col min="2808" max="2808" width="1.33203125" style="14" customWidth="1"/>
    <col min="2809" max="2809" width="18.6640625" style="14" customWidth="1"/>
    <col min="2810" max="2810" width="14.6640625" style="14" customWidth="1"/>
    <col min="2811" max="2811" width="1.33203125" style="14" customWidth="1"/>
    <col min="2812" max="2812" width="8" style="14" customWidth="1"/>
    <col min="2813" max="2813" width="14.6640625" style="14" customWidth="1"/>
    <col min="2814" max="2814" width="6.6640625" style="14" customWidth="1"/>
    <col min="2815" max="2815" width="1.33203125" style="14" customWidth="1"/>
    <col min="2816" max="2817" width="14.6640625" style="14" customWidth="1"/>
    <col min="2818" max="2818" width="9.33203125" style="14" customWidth="1"/>
    <col min="2819" max="2819" width="5.33203125" style="14" customWidth="1"/>
    <col min="2820" max="2820" width="8" style="14" customWidth="1"/>
    <col min="2821" max="2821" width="7.1640625" style="14" customWidth="1"/>
    <col min="2822" max="2822" width="4.83203125" style="14" customWidth="1"/>
    <col min="2823" max="2823" width="1.33203125" style="14" customWidth="1"/>
    <col min="2824" max="2824" width="2.6640625" style="14" customWidth="1"/>
    <col min="2825" max="2825" width="7.1640625" style="14" customWidth="1"/>
    <col min="2826" max="2826" width="3.1640625" style="14" customWidth="1"/>
    <col min="2827" max="3056" width="8" style="14"/>
    <col min="3057" max="3057" width="2.6640625" style="14" customWidth="1"/>
    <col min="3058" max="3058" width="1.33203125" style="14" customWidth="1"/>
    <col min="3059" max="3059" width="5.33203125" style="14" customWidth="1"/>
    <col min="3060" max="3060" width="1.33203125" style="14" customWidth="1"/>
    <col min="3061" max="3061" width="8" style="14" customWidth="1"/>
    <col min="3062" max="3062" width="9.5" style="14" customWidth="1"/>
    <col min="3063" max="3063" width="19.83203125" style="14" customWidth="1"/>
    <col min="3064" max="3064" width="1.33203125" style="14" customWidth="1"/>
    <col min="3065" max="3065" width="18.6640625" style="14" customWidth="1"/>
    <col min="3066" max="3066" width="14.6640625" style="14" customWidth="1"/>
    <col min="3067" max="3067" width="1.33203125" style="14" customWidth="1"/>
    <col min="3068" max="3068" width="8" style="14" customWidth="1"/>
    <col min="3069" max="3069" width="14.6640625" style="14" customWidth="1"/>
    <col min="3070" max="3070" width="6.6640625" style="14" customWidth="1"/>
    <col min="3071" max="3071" width="1.33203125" style="14" customWidth="1"/>
    <col min="3072" max="3073" width="14.6640625" style="14" customWidth="1"/>
    <col min="3074" max="3074" width="9.33203125" style="14" customWidth="1"/>
    <col min="3075" max="3075" width="5.33203125" style="14" customWidth="1"/>
    <col min="3076" max="3076" width="8" style="14" customWidth="1"/>
    <col min="3077" max="3077" width="7.1640625" style="14" customWidth="1"/>
    <col min="3078" max="3078" width="4.83203125" style="14" customWidth="1"/>
    <col min="3079" max="3079" width="1.33203125" style="14" customWidth="1"/>
    <col min="3080" max="3080" width="2.6640625" style="14" customWidth="1"/>
    <col min="3081" max="3081" width="7.1640625" style="14" customWidth="1"/>
    <col min="3082" max="3082" width="3.1640625" style="14" customWidth="1"/>
    <col min="3083" max="3312" width="8" style="14"/>
    <col min="3313" max="3313" width="2.6640625" style="14" customWidth="1"/>
    <col min="3314" max="3314" width="1.33203125" style="14" customWidth="1"/>
    <col min="3315" max="3315" width="5.33203125" style="14" customWidth="1"/>
    <col min="3316" max="3316" width="1.33203125" style="14" customWidth="1"/>
    <col min="3317" max="3317" width="8" style="14" customWidth="1"/>
    <col min="3318" max="3318" width="9.5" style="14" customWidth="1"/>
    <col min="3319" max="3319" width="19.83203125" style="14" customWidth="1"/>
    <col min="3320" max="3320" width="1.33203125" style="14" customWidth="1"/>
    <col min="3321" max="3321" width="18.6640625" style="14" customWidth="1"/>
    <col min="3322" max="3322" width="14.6640625" style="14" customWidth="1"/>
    <col min="3323" max="3323" width="1.33203125" style="14" customWidth="1"/>
    <col min="3324" max="3324" width="8" style="14" customWidth="1"/>
    <col min="3325" max="3325" width="14.6640625" style="14" customWidth="1"/>
    <col min="3326" max="3326" width="6.6640625" style="14" customWidth="1"/>
    <col min="3327" max="3327" width="1.33203125" style="14" customWidth="1"/>
    <col min="3328" max="3329" width="14.6640625" style="14" customWidth="1"/>
    <col min="3330" max="3330" width="9.33203125" style="14" customWidth="1"/>
    <col min="3331" max="3331" width="5.33203125" style="14" customWidth="1"/>
    <col min="3332" max="3332" width="8" style="14" customWidth="1"/>
    <col min="3333" max="3333" width="7.1640625" style="14" customWidth="1"/>
    <col min="3334" max="3334" width="4.83203125" style="14" customWidth="1"/>
    <col min="3335" max="3335" width="1.33203125" style="14" customWidth="1"/>
    <col min="3336" max="3336" width="2.6640625" style="14" customWidth="1"/>
    <col min="3337" max="3337" width="7.1640625" style="14" customWidth="1"/>
    <col min="3338" max="3338" width="3.1640625" style="14" customWidth="1"/>
    <col min="3339" max="3568" width="8" style="14"/>
    <col min="3569" max="3569" width="2.6640625" style="14" customWidth="1"/>
    <col min="3570" max="3570" width="1.33203125" style="14" customWidth="1"/>
    <col min="3571" max="3571" width="5.33203125" style="14" customWidth="1"/>
    <col min="3572" max="3572" width="1.33203125" style="14" customWidth="1"/>
    <col min="3573" max="3573" width="8" style="14" customWidth="1"/>
    <col min="3574" max="3574" width="9.5" style="14" customWidth="1"/>
    <col min="3575" max="3575" width="19.83203125" style="14" customWidth="1"/>
    <col min="3576" max="3576" width="1.33203125" style="14" customWidth="1"/>
    <col min="3577" max="3577" width="18.6640625" style="14" customWidth="1"/>
    <col min="3578" max="3578" width="14.6640625" style="14" customWidth="1"/>
    <col min="3579" max="3579" width="1.33203125" style="14" customWidth="1"/>
    <col min="3580" max="3580" width="8" style="14" customWidth="1"/>
    <col min="3581" max="3581" width="14.6640625" style="14" customWidth="1"/>
    <col min="3582" max="3582" width="6.6640625" style="14" customWidth="1"/>
    <col min="3583" max="3583" width="1.33203125" style="14" customWidth="1"/>
    <col min="3584" max="3585" width="14.6640625" style="14" customWidth="1"/>
    <col min="3586" max="3586" width="9.33203125" style="14" customWidth="1"/>
    <col min="3587" max="3587" width="5.33203125" style="14" customWidth="1"/>
    <col min="3588" max="3588" width="8" style="14" customWidth="1"/>
    <col min="3589" max="3589" width="7.1640625" style="14" customWidth="1"/>
    <col min="3590" max="3590" width="4.83203125" style="14" customWidth="1"/>
    <col min="3591" max="3591" width="1.33203125" style="14" customWidth="1"/>
    <col min="3592" max="3592" width="2.6640625" style="14" customWidth="1"/>
    <col min="3593" max="3593" width="7.1640625" style="14" customWidth="1"/>
    <col min="3594" max="3594" width="3.1640625" style="14" customWidth="1"/>
    <col min="3595" max="3824" width="8" style="14"/>
    <col min="3825" max="3825" width="2.6640625" style="14" customWidth="1"/>
    <col min="3826" max="3826" width="1.33203125" style="14" customWidth="1"/>
    <col min="3827" max="3827" width="5.33203125" style="14" customWidth="1"/>
    <col min="3828" max="3828" width="1.33203125" style="14" customWidth="1"/>
    <col min="3829" max="3829" width="8" style="14" customWidth="1"/>
    <col min="3830" max="3830" width="9.5" style="14" customWidth="1"/>
    <col min="3831" max="3831" width="19.83203125" style="14" customWidth="1"/>
    <col min="3832" max="3832" width="1.33203125" style="14" customWidth="1"/>
    <col min="3833" max="3833" width="18.6640625" style="14" customWidth="1"/>
    <col min="3834" max="3834" width="14.6640625" style="14" customWidth="1"/>
    <col min="3835" max="3835" width="1.33203125" style="14" customWidth="1"/>
    <col min="3836" max="3836" width="8" style="14" customWidth="1"/>
    <col min="3837" max="3837" width="14.6640625" style="14" customWidth="1"/>
    <col min="3838" max="3838" width="6.6640625" style="14" customWidth="1"/>
    <col min="3839" max="3839" width="1.33203125" style="14" customWidth="1"/>
    <col min="3840" max="3841" width="14.6640625" style="14" customWidth="1"/>
    <col min="3842" max="3842" width="9.33203125" style="14" customWidth="1"/>
    <col min="3843" max="3843" width="5.33203125" style="14" customWidth="1"/>
    <col min="3844" max="3844" width="8" style="14" customWidth="1"/>
    <col min="3845" max="3845" width="7.1640625" style="14" customWidth="1"/>
    <col min="3846" max="3846" width="4.83203125" style="14" customWidth="1"/>
    <col min="3847" max="3847" width="1.33203125" style="14" customWidth="1"/>
    <col min="3848" max="3848" width="2.6640625" style="14" customWidth="1"/>
    <col min="3849" max="3849" width="7.1640625" style="14" customWidth="1"/>
    <col min="3850" max="3850" width="3.1640625" style="14" customWidth="1"/>
    <col min="3851" max="4080" width="8" style="14"/>
    <col min="4081" max="4081" width="2.6640625" style="14" customWidth="1"/>
    <col min="4082" max="4082" width="1.33203125" style="14" customWidth="1"/>
    <col min="4083" max="4083" width="5.33203125" style="14" customWidth="1"/>
    <col min="4084" max="4084" width="1.33203125" style="14" customWidth="1"/>
    <col min="4085" max="4085" width="8" style="14" customWidth="1"/>
    <col min="4086" max="4086" width="9.5" style="14" customWidth="1"/>
    <col min="4087" max="4087" width="19.83203125" style="14" customWidth="1"/>
    <col min="4088" max="4088" width="1.33203125" style="14" customWidth="1"/>
    <col min="4089" max="4089" width="18.6640625" style="14" customWidth="1"/>
    <col min="4090" max="4090" width="14.6640625" style="14" customWidth="1"/>
    <col min="4091" max="4091" width="1.33203125" style="14" customWidth="1"/>
    <col min="4092" max="4092" width="8" style="14" customWidth="1"/>
    <col min="4093" max="4093" width="14.6640625" style="14" customWidth="1"/>
    <col min="4094" max="4094" width="6.6640625" style="14" customWidth="1"/>
    <col min="4095" max="4095" width="1.33203125" style="14" customWidth="1"/>
    <col min="4096" max="4097" width="14.6640625" style="14" customWidth="1"/>
    <col min="4098" max="4098" width="9.33203125" style="14" customWidth="1"/>
    <col min="4099" max="4099" width="5.33203125" style="14" customWidth="1"/>
    <col min="4100" max="4100" width="8" style="14" customWidth="1"/>
    <col min="4101" max="4101" width="7.1640625" style="14" customWidth="1"/>
    <col min="4102" max="4102" width="4.83203125" style="14" customWidth="1"/>
    <col min="4103" max="4103" width="1.33203125" style="14" customWidth="1"/>
    <col min="4104" max="4104" width="2.6640625" style="14" customWidth="1"/>
    <col min="4105" max="4105" width="7.1640625" style="14" customWidth="1"/>
    <col min="4106" max="4106" width="3.1640625" style="14" customWidth="1"/>
    <col min="4107" max="4336" width="8" style="14"/>
    <col min="4337" max="4337" width="2.6640625" style="14" customWidth="1"/>
    <col min="4338" max="4338" width="1.33203125" style="14" customWidth="1"/>
    <col min="4339" max="4339" width="5.33203125" style="14" customWidth="1"/>
    <col min="4340" max="4340" width="1.33203125" style="14" customWidth="1"/>
    <col min="4341" max="4341" width="8" style="14" customWidth="1"/>
    <col min="4342" max="4342" width="9.5" style="14" customWidth="1"/>
    <col min="4343" max="4343" width="19.83203125" style="14" customWidth="1"/>
    <col min="4344" max="4344" width="1.33203125" style="14" customWidth="1"/>
    <col min="4345" max="4345" width="18.6640625" style="14" customWidth="1"/>
    <col min="4346" max="4346" width="14.6640625" style="14" customWidth="1"/>
    <col min="4347" max="4347" width="1.33203125" style="14" customWidth="1"/>
    <col min="4348" max="4348" width="8" style="14" customWidth="1"/>
    <col min="4349" max="4349" width="14.6640625" style="14" customWidth="1"/>
    <col min="4350" max="4350" width="6.6640625" style="14" customWidth="1"/>
    <col min="4351" max="4351" width="1.33203125" style="14" customWidth="1"/>
    <col min="4352" max="4353" width="14.6640625" style="14" customWidth="1"/>
    <col min="4354" max="4354" width="9.33203125" style="14" customWidth="1"/>
    <col min="4355" max="4355" width="5.33203125" style="14" customWidth="1"/>
    <col min="4356" max="4356" width="8" style="14" customWidth="1"/>
    <col min="4357" max="4357" width="7.1640625" style="14" customWidth="1"/>
    <col min="4358" max="4358" width="4.83203125" style="14" customWidth="1"/>
    <col min="4359" max="4359" width="1.33203125" style="14" customWidth="1"/>
    <col min="4360" max="4360" width="2.6640625" style="14" customWidth="1"/>
    <col min="4361" max="4361" width="7.1640625" style="14" customWidth="1"/>
    <col min="4362" max="4362" width="3.1640625" style="14" customWidth="1"/>
    <col min="4363" max="4592" width="8" style="14"/>
    <col min="4593" max="4593" width="2.6640625" style="14" customWidth="1"/>
    <col min="4594" max="4594" width="1.33203125" style="14" customWidth="1"/>
    <col min="4595" max="4595" width="5.33203125" style="14" customWidth="1"/>
    <col min="4596" max="4596" width="1.33203125" style="14" customWidth="1"/>
    <col min="4597" max="4597" width="8" style="14" customWidth="1"/>
    <col min="4598" max="4598" width="9.5" style="14" customWidth="1"/>
    <col min="4599" max="4599" width="19.83203125" style="14" customWidth="1"/>
    <col min="4600" max="4600" width="1.33203125" style="14" customWidth="1"/>
    <col min="4601" max="4601" width="18.6640625" style="14" customWidth="1"/>
    <col min="4602" max="4602" width="14.6640625" style="14" customWidth="1"/>
    <col min="4603" max="4603" width="1.33203125" style="14" customWidth="1"/>
    <col min="4604" max="4604" width="8" style="14" customWidth="1"/>
    <col min="4605" max="4605" width="14.6640625" style="14" customWidth="1"/>
    <col min="4606" max="4606" width="6.6640625" style="14" customWidth="1"/>
    <col min="4607" max="4607" width="1.33203125" style="14" customWidth="1"/>
    <col min="4608" max="4609" width="14.6640625" style="14" customWidth="1"/>
    <col min="4610" max="4610" width="9.33203125" style="14" customWidth="1"/>
    <col min="4611" max="4611" width="5.33203125" style="14" customWidth="1"/>
    <col min="4612" max="4612" width="8" style="14" customWidth="1"/>
    <col min="4613" max="4613" width="7.1640625" style="14" customWidth="1"/>
    <col min="4614" max="4614" width="4.83203125" style="14" customWidth="1"/>
    <col min="4615" max="4615" width="1.33203125" style="14" customWidth="1"/>
    <col min="4616" max="4616" width="2.6640625" style="14" customWidth="1"/>
    <col min="4617" max="4617" width="7.1640625" style="14" customWidth="1"/>
    <col min="4618" max="4618" width="3.1640625" style="14" customWidth="1"/>
    <col min="4619" max="4848" width="8" style="14"/>
    <col min="4849" max="4849" width="2.6640625" style="14" customWidth="1"/>
    <col min="4850" max="4850" width="1.33203125" style="14" customWidth="1"/>
    <col min="4851" max="4851" width="5.33203125" style="14" customWidth="1"/>
    <col min="4852" max="4852" width="1.33203125" style="14" customWidth="1"/>
    <col min="4853" max="4853" width="8" style="14" customWidth="1"/>
    <col min="4854" max="4854" width="9.5" style="14" customWidth="1"/>
    <col min="4855" max="4855" width="19.83203125" style="14" customWidth="1"/>
    <col min="4856" max="4856" width="1.33203125" style="14" customWidth="1"/>
    <col min="4857" max="4857" width="18.6640625" style="14" customWidth="1"/>
    <col min="4858" max="4858" width="14.6640625" style="14" customWidth="1"/>
    <col min="4859" max="4859" width="1.33203125" style="14" customWidth="1"/>
    <col min="4860" max="4860" width="8" style="14" customWidth="1"/>
    <col min="4861" max="4861" width="14.6640625" style="14" customWidth="1"/>
    <col min="4862" max="4862" width="6.6640625" style="14" customWidth="1"/>
    <col min="4863" max="4863" width="1.33203125" style="14" customWidth="1"/>
    <col min="4864" max="4865" width="14.6640625" style="14" customWidth="1"/>
    <col min="4866" max="4866" width="9.33203125" style="14" customWidth="1"/>
    <col min="4867" max="4867" width="5.33203125" style="14" customWidth="1"/>
    <col min="4868" max="4868" width="8" style="14" customWidth="1"/>
    <col min="4869" max="4869" width="7.1640625" style="14" customWidth="1"/>
    <col min="4870" max="4870" width="4.83203125" style="14" customWidth="1"/>
    <col min="4871" max="4871" width="1.33203125" style="14" customWidth="1"/>
    <col min="4872" max="4872" width="2.6640625" style="14" customWidth="1"/>
    <col min="4873" max="4873" width="7.1640625" style="14" customWidth="1"/>
    <col min="4874" max="4874" width="3.1640625" style="14" customWidth="1"/>
    <col min="4875" max="5104" width="8" style="14"/>
    <col min="5105" max="5105" width="2.6640625" style="14" customWidth="1"/>
    <col min="5106" max="5106" width="1.33203125" style="14" customWidth="1"/>
    <col min="5107" max="5107" width="5.33203125" style="14" customWidth="1"/>
    <col min="5108" max="5108" width="1.33203125" style="14" customWidth="1"/>
    <col min="5109" max="5109" width="8" style="14" customWidth="1"/>
    <col min="5110" max="5110" width="9.5" style="14" customWidth="1"/>
    <col min="5111" max="5111" width="19.83203125" style="14" customWidth="1"/>
    <col min="5112" max="5112" width="1.33203125" style="14" customWidth="1"/>
    <col min="5113" max="5113" width="18.6640625" style="14" customWidth="1"/>
    <col min="5114" max="5114" width="14.6640625" style="14" customWidth="1"/>
    <col min="5115" max="5115" width="1.33203125" style="14" customWidth="1"/>
    <col min="5116" max="5116" width="8" style="14" customWidth="1"/>
    <col min="5117" max="5117" width="14.6640625" style="14" customWidth="1"/>
    <col min="5118" max="5118" width="6.6640625" style="14" customWidth="1"/>
    <col min="5119" max="5119" width="1.33203125" style="14" customWidth="1"/>
    <col min="5120" max="5121" width="14.6640625" style="14" customWidth="1"/>
    <col min="5122" max="5122" width="9.33203125" style="14" customWidth="1"/>
    <col min="5123" max="5123" width="5.33203125" style="14" customWidth="1"/>
    <col min="5124" max="5124" width="8" style="14" customWidth="1"/>
    <col min="5125" max="5125" width="7.1640625" style="14" customWidth="1"/>
    <col min="5126" max="5126" width="4.83203125" style="14" customWidth="1"/>
    <col min="5127" max="5127" width="1.33203125" style="14" customWidth="1"/>
    <col min="5128" max="5128" width="2.6640625" style="14" customWidth="1"/>
    <col min="5129" max="5129" width="7.1640625" style="14" customWidth="1"/>
    <col min="5130" max="5130" width="3.1640625" style="14" customWidth="1"/>
    <col min="5131" max="5360" width="8" style="14"/>
    <col min="5361" max="5361" width="2.6640625" style="14" customWidth="1"/>
    <col min="5362" max="5362" width="1.33203125" style="14" customWidth="1"/>
    <col min="5363" max="5363" width="5.33203125" style="14" customWidth="1"/>
    <col min="5364" max="5364" width="1.33203125" style="14" customWidth="1"/>
    <col min="5365" max="5365" width="8" style="14" customWidth="1"/>
    <col min="5366" max="5366" width="9.5" style="14" customWidth="1"/>
    <col min="5367" max="5367" width="19.83203125" style="14" customWidth="1"/>
    <col min="5368" max="5368" width="1.33203125" style="14" customWidth="1"/>
    <col min="5369" max="5369" width="18.6640625" style="14" customWidth="1"/>
    <col min="5370" max="5370" width="14.6640625" style="14" customWidth="1"/>
    <col min="5371" max="5371" width="1.33203125" style="14" customWidth="1"/>
    <col min="5372" max="5372" width="8" style="14" customWidth="1"/>
    <col min="5373" max="5373" width="14.6640625" style="14" customWidth="1"/>
    <col min="5374" max="5374" width="6.6640625" style="14" customWidth="1"/>
    <col min="5375" max="5375" width="1.33203125" style="14" customWidth="1"/>
    <col min="5376" max="5377" width="14.6640625" style="14" customWidth="1"/>
    <col min="5378" max="5378" width="9.33203125" style="14" customWidth="1"/>
    <col min="5379" max="5379" width="5.33203125" style="14" customWidth="1"/>
    <col min="5380" max="5380" width="8" style="14" customWidth="1"/>
    <col min="5381" max="5381" width="7.1640625" style="14" customWidth="1"/>
    <col min="5382" max="5382" width="4.83203125" style="14" customWidth="1"/>
    <col min="5383" max="5383" width="1.33203125" style="14" customWidth="1"/>
    <col min="5384" max="5384" width="2.6640625" style="14" customWidth="1"/>
    <col min="5385" max="5385" width="7.1640625" style="14" customWidth="1"/>
    <col min="5386" max="5386" width="3.1640625" style="14" customWidth="1"/>
    <col min="5387" max="5616" width="8" style="14"/>
    <col min="5617" max="5617" width="2.6640625" style="14" customWidth="1"/>
    <col min="5618" max="5618" width="1.33203125" style="14" customWidth="1"/>
    <col min="5619" max="5619" width="5.33203125" style="14" customWidth="1"/>
    <col min="5620" max="5620" width="1.33203125" style="14" customWidth="1"/>
    <col min="5621" max="5621" width="8" style="14" customWidth="1"/>
    <col min="5622" max="5622" width="9.5" style="14" customWidth="1"/>
    <col min="5623" max="5623" width="19.83203125" style="14" customWidth="1"/>
    <col min="5624" max="5624" width="1.33203125" style="14" customWidth="1"/>
    <col min="5625" max="5625" width="18.6640625" style="14" customWidth="1"/>
    <col min="5626" max="5626" width="14.6640625" style="14" customWidth="1"/>
    <col min="5627" max="5627" width="1.33203125" style="14" customWidth="1"/>
    <col min="5628" max="5628" width="8" style="14" customWidth="1"/>
    <col min="5629" max="5629" width="14.6640625" style="14" customWidth="1"/>
    <col min="5630" max="5630" width="6.6640625" style="14" customWidth="1"/>
    <col min="5631" max="5631" width="1.33203125" style="14" customWidth="1"/>
    <col min="5632" max="5633" width="14.6640625" style="14" customWidth="1"/>
    <col min="5634" max="5634" width="9.33203125" style="14" customWidth="1"/>
    <col min="5635" max="5635" width="5.33203125" style="14" customWidth="1"/>
    <col min="5636" max="5636" width="8" style="14" customWidth="1"/>
    <col min="5637" max="5637" width="7.1640625" style="14" customWidth="1"/>
    <col min="5638" max="5638" width="4.83203125" style="14" customWidth="1"/>
    <col min="5639" max="5639" width="1.33203125" style="14" customWidth="1"/>
    <col min="5640" max="5640" width="2.6640625" style="14" customWidth="1"/>
    <col min="5641" max="5641" width="7.1640625" style="14" customWidth="1"/>
    <col min="5642" max="5642" width="3.1640625" style="14" customWidth="1"/>
    <col min="5643" max="5872" width="8" style="14"/>
    <col min="5873" max="5873" width="2.6640625" style="14" customWidth="1"/>
    <col min="5874" max="5874" width="1.33203125" style="14" customWidth="1"/>
    <col min="5875" max="5875" width="5.33203125" style="14" customWidth="1"/>
    <col min="5876" max="5876" width="1.33203125" style="14" customWidth="1"/>
    <col min="5877" max="5877" width="8" style="14" customWidth="1"/>
    <col min="5878" max="5878" width="9.5" style="14" customWidth="1"/>
    <col min="5879" max="5879" width="19.83203125" style="14" customWidth="1"/>
    <col min="5880" max="5880" width="1.33203125" style="14" customWidth="1"/>
    <col min="5881" max="5881" width="18.6640625" style="14" customWidth="1"/>
    <col min="5882" max="5882" width="14.6640625" style="14" customWidth="1"/>
    <col min="5883" max="5883" width="1.33203125" style="14" customWidth="1"/>
    <col min="5884" max="5884" width="8" style="14" customWidth="1"/>
    <col min="5885" max="5885" width="14.6640625" style="14" customWidth="1"/>
    <col min="5886" max="5886" width="6.6640625" style="14" customWidth="1"/>
    <col min="5887" max="5887" width="1.33203125" style="14" customWidth="1"/>
    <col min="5888" max="5889" width="14.6640625" style="14" customWidth="1"/>
    <col min="5890" max="5890" width="9.33203125" style="14" customWidth="1"/>
    <col min="5891" max="5891" width="5.33203125" style="14" customWidth="1"/>
    <col min="5892" max="5892" width="8" style="14" customWidth="1"/>
    <col min="5893" max="5893" width="7.1640625" style="14" customWidth="1"/>
    <col min="5894" max="5894" width="4.83203125" style="14" customWidth="1"/>
    <col min="5895" max="5895" width="1.33203125" style="14" customWidth="1"/>
    <col min="5896" max="5896" width="2.6640625" style="14" customWidth="1"/>
    <col min="5897" max="5897" width="7.1640625" style="14" customWidth="1"/>
    <col min="5898" max="5898" width="3.1640625" style="14" customWidth="1"/>
    <col min="5899" max="6128" width="8" style="14"/>
    <col min="6129" max="6129" width="2.6640625" style="14" customWidth="1"/>
    <col min="6130" max="6130" width="1.33203125" style="14" customWidth="1"/>
    <col min="6131" max="6131" width="5.33203125" style="14" customWidth="1"/>
    <col min="6132" max="6132" width="1.33203125" style="14" customWidth="1"/>
    <col min="6133" max="6133" width="8" style="14" customWidth="1"/>
    <col min="6134" max="6134" width="9.5" style="14" customWidth="1"/>
    <col min="6135" max="6135" width="19.83203125" style="14" customWidth="1"/>
    <col min="6136" max="6136" width="1.33203125" style="14" customWidth="1"/>
    <col min="6137" max="6137" width="18.6640625" style="14" customWidth="1"/>
    <col min="6138" max="6138" width="14.6640625" style="14" customWidth="1"/>
    <col min="6139" max="6139" width="1.33203125" style="14" customWidth="1"/>
    <col min="6140" max="6140" width="8" style="14" customWidth="1"/>
    <col min="6141" max="6141" width="14.6640625" style="14" customWidth="1"/>
    <col min="6142" max="6142" width="6.6640625" style="14" customWidth="1"/>
    <col min="6143" max="6143" width="1.33203125" style="14" customWidth="1"/>
    <col min="6144" max="6145" width="14.6640625" style="14" customWidth="1"/>
    <col min="6146" max="6146" width="9.33203125" style="14" customWidth="1"/>
    <col min="6147" max="6147" width="5.33203125" style="14" customWidth="1"/>
    <col min="6148" max="6148" width="8" style="14" customWidth="1"/>
    <col min="6149" max="6149" width="7.1640625" style="14" customWidth="1"/>
    <col min="6150" max="6150" width="4.83203125" style="14" customWidth="1"/>
    <col min="6151" max="6151" width="1.33203125" style="14" customWidth="1"/>
    <col min="6152" max="6152" width="2.6640625" style="14" customWidth="1"/>
    <col min="6153" max="6153" width="7.1640625" style="14" customWidth="1"/>
    <col min="6154" max="6154" width="3.1640625" style="14" customWidth="1"/>
    <col min="6155" max="6384" width="8" style="14"/>
    <col min="6385" max="6385" width="2.6640625" style="14" customWidth="1"/>
    <col min="6386" max="6386" width="1.33203125" style="14" customWidth="1"/>
    <col min="6387" max="6387" width="5.33203125" style="14" customWidth="1"/>
    <col min="6388" max="6388" width="1.33203125" style="14" customWidth="1"/>
    <col min="6389" max="6389" width="8" style="14" customWidth="1"/>
    <col min="6390" max="6390" width="9.5" style="14" customWidth="1"/>
    <col min="6391" max="6391" width="19.83203125" style="14" customWidth="1"/>
    <col min="6392" max="6392" width="1.33203125" style="14" customWidth="1"/>
    <col min="6393" max="6393" width="18.6640625" style="14" customWidth="1"/>
    <col min="6394" max="6394" width="14.6640625" style="14" customWidth="1"/>
    <col min="6395" max="6395" width="1.33203125" style="14" customWidth="1"/>
    <col min="6396" max="6396" width="8" style="14" customWidth="1"/>
    <col min="6397" max="6397" width="14.6640625" style="14" customWidth="1"/>
    <col min="6398" max="6398" width="6.6640625" style="14" customWidth="1"/>
    <col min="6399" max="6399" width="1.33203125" style="14" customWidth="1"/>
    <col min="6400" max="6401" width="14.6640625" style="14" customWidth="1"/>
    <col min="6402" max="6402" width="9.33203125" style="14" customWidth="1"/>
    <col min="6403" max="6403" width="5.33203125" style="14" customWidth="1"/>
    <col min="6404" max="6404" width="8" style="14" customWidth="1"/>
    <col min="6405" max="6405" width="7.1640625" style="14" customWidth="1"/>
    <col min="6406" max="6406" width="4.83203125" style="14" customWidth="1"/>
    <col min="6407" max="6407" width="1.33203125" style="14" customWidth="1"/>
    <col min="6408" max="6408" width="2.6640625" style="14" customWidth="1"/>
    <col min="6409" max="6409" width="7.1640625" style="14" customWidth="1"/>
    <col min="6410" max="6410" width="3.1640625" style="14" customWidth="1"/>
    <col min="6411" max="6640" width="8" style="14"/>
    <col min="6641" max="6641" width="2.6640625" style="14" customWidth="1"/>
    <col min="6642" max="6642" width="1.33203125" style="14" customWidth="1"/>
    <col min="6643" max="6643" width="5.33203125" style="14" customWidth="1"/>
    <col min="6644" max="6644" width="1.33203125" style="14" customWidth="1"/>
    <col min="6645" max="6645" width="8" style="14" customWidth="1"/>
    <col min="6646" max="6646" width="9.5" style="14" customWidth="1"/>
    <col min="6647" max="6647" width="19.83203125" style="14" customWidth="1"/>
    <col min="6648" max="6648" width="1.33203125" style="14" customWidth="1"/>
    <col min="6649" max="6649" width="18.6640625" style="14" customWidth="1"/>
    <col min="6650" max="6650" width="14.6640625" style="14" customWidth="1"/>
    <col min="6651" max="6651" width="1.33203125" style="14" customWidth="1"/>
    <col min="6652" max="6652" width="8" style="14" customWidth="1"/>
    <col min="6653" max="6653" width="14.6640625" style="14" customWidth="1"/>
    <col min="6654" max="6654" width="6.6640625" style="14" customWidth="1"/>
    <col min="6655" max="6655" width="1.33203125" style="14" customWidth="1"/>
    <col min="6656" max="6657" width="14.6640625" style="14" customWidth="1"/>
    <col min="6658" max="6658" width="9.33203125" style="14" customWidth="1"/>
    <col min="6659" max="6659" width="5.33203125" style="14" customWidth="1"/>
    <col min="6660" max="6660" width="8" style="14" customWidth="1"/>
    <col min="6661" max="6661" width="7.1640625" style="14" customWidth="1"/>
    <col min="6662" max="6662" width="4.83203125" style="14" customWidth="1"/>
    <col min="6663" max="6663" width="1.33203125" style="14" customWidth="1"/>
    <col min="6664" max="6664" width="2.6640625" style="14" customWidth="1"/>
    <col min="6665" max="6665" width="7.1640625" style="14" customWidth="1"/>
    <col min="6666" max="6666" width="3.1640625" style="14" customWidth="1"/>
    <col min="6667" max="6896" width="8" style="14"/>
    <col min="6897" max="6897" width="2.6640625" style="14" customWidth="1"/>
    <col min="6898" max="6898" width="1.33203125" style="14" customWidth="1"/>
    <col min="6899" max="6899" width="5.33203125" style="14" customWidth="1"/>
    <col min="6900" max="6900" width="1.33203125" style="14" customWidth="1"/>
    <col min="6901" max="6901" width="8" style="14" customWidth="1"/>
    <col min="6902" max="6902" width="9.5" style="14" customWidth="1"/>
    <col min="6903" max="6903" width="19.83203125" style="14" customWidth="1"/>
    <col min="6904" max="6904" width="1.33203125" style="14" customWidth="1"/>
    <col min="6905" max="6905" width="18.6640625" style="14" customWidth="1"/>
    <col min="6906" max="6906" width="14.6640625" style="14" customWidth="1"/>
    <col min="6907" max="6907" width="1.33203125" style="14" customWidth="1"/>
    <col min="6908" max="6908" width="8" style="14" customWidth="1"/>
    <col min="6909" max="6909" width="14.6640625" style="14" customWidth="1"/>
    <col min="6910" max="6910" width="6.6640625" style="14" customWidth="1"/>
    <col min="6911" max="6911" width="1.33203125" style="14" customWidth="1"/>
    <col min="6912" max="6913" width="14.6640625" style="14" customWidth="1"/>
    <col min="6914" max="6914" width="9.33203125" style="14" customWidth="1"/>
    <col min="6915" max="6915" width="5.33203125" style="14" customWidth="1"/>
    <col min="6916" max="6916" width="8" style="14" customWidth="1"/>
    <col min="6917" max="6917" width="7.1640625" style="14" customWidth="1"/>
    <col min="6918" max="6918" width="4.83203125" style="14" customWidth="1"/>
    <col min="6919" max="6919" width="1.33203125" style="14" customWidth="1"/>
    <col min="6920" max="6920" width="2.6640625" style="14" customWidth="1"/>
    <col min="6921" max="6921" width="7.1640625" style="14" customWidth="1"/>
    <col min="6922" max="6922" width="3.1640625" style="14" customWidth="1"/>
    <col min="6923" max="7152" width="8" style="14"/>
    <col min="7153" max="7153" width="2.6640625" style="14" customWidth="1"/>
    <col min="7154" max="7154" width="1.33203125" style="14" customWidth="1"/>
    <col min="7155" max="7155" width="5.33203125" style="14" customWidth="1"/>
    <col min="7156" max="7156" width="1.33203125" style="14" customWidth="1"/>
    <col min="7157" max="7157" width="8" style="14" customWidth="1"/>
    <col min="7158" max="7158" width="9.5" style="14" customWidth="1"/>
    <col min="7159" max="7159" width="19.83203125" style="14" customWidth="1"/>
    <col min="7160" max="7160" width="1.33203125" style="14" customWidth="1"/>
    <col min="7161" max="7161" width="18.6640625" style="14" customWidth="1"/>
    <col min="7162" max="7162" width="14.6640625" style="14" customWidth="1"/>
    <col min="7163" max="7163" width="1.33203125" style="14" customWidth="1"/>
    <col min="7164" max="7164" width="8" style="14" customWidth="1"/>
    <col min="7165" max="7165" width="14.6640625" style="14" customWidth="1"/>
    <col min="7166" max="7166" width="6.6640625" style="14" customWidth="1"/>
    <col min="7167" max="7167" width="1.33203125" style="14" customWidth="1"/>
    <col min="7168" max="7169" width="14.6640625" style="14" customWidth="1"/>
    <col min="7170" max="7170" width="9.33203125" style="14" customWidth="1"/>
    <col min="7171" max="7171" width="5.33203125" style="14" customWidth="1"/>
    <col min="7172" max="7172" width="8" style="14" customWidth="1"/>
    <col min="7173" max="7173" width="7.1640625" style="14" customWidth="1"/>
    <col min="7174" max="7174" width="4.83203125" style="14" customWidth="1"/>
    <col min="7175" max="7175" width="1.33203125" style="14" customWidth="1"/>
    <col min="7176" max="7176" width="2.6640625" style="14" customWidth="1"/>
    <col min="7177" max="7177" width="7.1640625" style="14" customWidth="1"/>
    <col min="7178" max="7178" width="3.1640625" style="14" customWidth="1"/>
    <col min="7179" max="7408" width="8" style="14"/>
    <col min="7409" max="7409" width="2.6640625" style="14" customWidth="1"/>
    <col min="7410" max="7410" width="1.33203125" style="14" customWidth="1"/>
    <col min="7411" max="7411" width="5.33203125" style="14" customWidth="1"/>
    <col min="7412" max="7412" width="1.33203125" style="14" customWidth="1"/>
    <col min="7413" max="7413" width="8" style="14" customWidth="1"/>
    <col min="7414" max="7414" width="9.5" style="14" customWidth="1"/>
    <col min="7415" max="7415" width="19.83203125" style="14" customWidth="1"/>
    <col min="7416" max="7416" width="1.33203125" style="14" customWidth="1"/>
    <col min="7417" max="7417" width="18.6640625" style="14" customWidth="1"/>
    <col min="7418" max="7418" width="14.6640625" style="14" customWidth="1"/>
    <col min="7419" max="7419" width="1.33203125" style="14" customWidth="1"/>
    <col min="7420" max="7420" width="8" style="14" customWidth="1"/>
    <col min="7421" max="7421" width="14.6640625" style="14" customWidth="1"/>
    <col min="7422" max="7422" width="6.6640625" style="14" customWidth="1"/>
    <col min="7423" max="7423" width="1.33203125" style="14" customWidth="1"/>
    <col min="7424" max="7425" width="14.6640625" style="14" customWidth="1"/>
    <col min="7426" max="7426" width="9.33203125" style="14" customWidth="1"/>
    <col min="7427" max="7427" width="5.33203125" style="14" customWidth="1"/>
    <col min="7428" max="7428" width="8" style="14" customWidth="1"/>
    <col min="7429" max="7429" width="7.1640625" style="14" customWidth="1"/>
    <col min="7430" max="7430" width="4.83203125" style="14" customWidth="1"/>
    <col min="7431" max="7431" width="1.33203125" style="14" customWidth="1"/>
    <col min="7432" max="7432" width="2.6640625" style="14" customWidth="1"/>
    <col min="7433" max="7433" width="7.1640625" style="14" customWidth="1"/>
    <col min="7434" max="7434" width="3.1640625" style="14" customWidth="1"/>
    <col min="7435" max="7664" width="8" style="14"/>
    <col min="7665" max="7665" width="2.6640625" style="14" customWidth="1"/>
    <col min="7666" max="7666" width="1.33203125" style="14" customWidth="1"/>
    <col min="7667" max="7667" width="5.33203125" style="14" customWidth="1"/>
    <col min="7668" max="7668" width="1.33203125" style="14" customWidth="1"/>
    <col min="7669" max="7669" width="8" style="14" customWidth="1"/>
    <col min="7670" max="7670" width="9.5" style="14" customWidth="1"/>
    <col min="7671" max="7671" width="19.83203125" style="14" customWidth="1"/>
    <col min="7672" max="7672" width="1.33203125" style="14" customWidth="1"/>
    <col min="7673" max="7673" width="18.6640625" style="14" customWidth="1"/>
    <col min="7674" max="7674" width="14.6640625" style="14" customWidth="1"/>
    <col min="7675" max="7675" width="1.33203125" style="14" customWidth="1"/>
    <col min="7676" max="7676" width="8" style="14" customWidth="1"/>
    <col min="7677" max="7677" width="14.6640625" style="14" customWidth="1"/>
    <col min="7678" max="7678" width="6.6640625" style="14" customWidth="1"/>
    <col min="7679" max="7679" width="1.33203125" style="14" customWidth="1"/>
    <col min="7680" max="7681" width="14.6640625" style="14" customWidth="1"/>
    <col min="7682" max="7682" width="9.33203125" style="14" customWidth="1"/>
    <col min="7683" max="7683" width="5.33203125" style="14" customWidth="1"/>
    <col min="7684" max="7684" width="8" style="14" customWidth="1"/>
    <col min="7685" max="7685" width="7.1640625" style="14" customWidth="1"/>
    <col min="7686" max="7686" width="4.83203125" style="14" customWidth="1"/>
    <col min="7687" max="7687" width="1.33203125" style="14" customWidth="1"/>
    <col min="7688" max="7688" width="2.6640625" style="14" customWidth="1"/>
    <col min="7689" max="7689" width="7.1640625" style="14" customWidth="1"/>
    <col min="7690" max="7690" width="3.1640625" style="14" customWidth="1"/>
    <col min="7691" max="7920" width="8" style="14"/>
    <col min="7921" max="7921" width="2.6640625" style="14" customWidth="1"/>
    <col min="7922" max="7922" width="1.33203125" style="14" customWidth="1"/>
    <col min="7923" max="7923" width="5.33203125" style="14" customWidth="1"/>
    <col min="7924" max="7924" width="1.33203125" style="14" customWidth="1"/>
    <col min="7925" max="7925" width="8" style="14" customWidth="1"/>
    <col min="7926" max="7926" width="9.5" style="14" customWidth="1"/>
    <col min="7927" max="7927" width="19.83203125" style="14" customWidth="1"/>
    <col min="7928" max="7928" width="1.33203125" style="14" customWidth="1"/>
    <col min="7929" max="7929" width="18.6640625" style="14" customWidth="1"/>
    <col min="7930" max="7930" width="14.6640625" style="14" customWidth="1"/>
    <col min="7931" max="7931" width="1.33203125" style="14" customWidth="1"/>
    <col min="7932" max="7932" width="8" style="14" customWidth="1"/>
    <col min="7933" max="7933" width="14.6640625" style="14" customWidth="1"/>
    <col min="7934" max="7934" width="6.6640625" style="14" customWidth="1"/>
    <col min="7935" max="7935" width="1.33203125" style="14" customWidth="1"/>
    <col min="7936" max="7937" width="14.6640625" style="14" customWidth="1"/>
    <col min="7938" max="7938" width="9.33203125" style="14" customWidth="1"/>
    <col min="7939" max="7939" width="5.33203125" style="14" customWidth="1"/>
    <col min="7940" max="7940" width="8" style="14" customWidth="1"/>
    <col min="7941" max="7941" width="7.1640625" style="14" customWidth="1"/>
    <col min="7942" max="7942" width="4.83203125" style="14" customWidth="1"/>
    <col min="7943" max="7943" width="1.33203125" style="14" customWidth="1"/>
    <col min="7944" max="7944" width="2.6640625" style="14" customWidth="1"/>
    <col min="7945" max="7945" width="7.1640625" style="14" customWidth="1"/>
    <col min="7946" max="7946" width="3.1640625" style="14" customWidth="1"/>
    <col min="7947" max="8176" width="8" style="14"/>
    <col min="8177" max="8177" width="2.6640625" style="14" customWidth="1"/>
    <col min="8178" max="8178" width="1.33203125" style="14" customWidth="1"/>
    <col min="8179" max="8179" width="5.33203125" style="14" customWidth="1"/>
    <col min="8180" max="8180" width="1.33203125" style="14" customWidth="1"/>
    <col min="8181" max="8181" width="8" style="14" customWidth="1"/>
    <col min="8182" max="8182" width="9.5" style="14" customWidth="1"/>
    <col min="8183" max="8183" width="19.83203125" style="14" customWidth="1"/>
    <col min="8184" max="8184" width="1.33203125" style="14" customWidth="1"/>
    <col min="8185" max="8185" width="18.6640625" style="14" customWidth="1"/>
    <col min="8186" max="8186" width="14.6640625" style="14" customWidth="1"/>
    <col min="8187" max="8187" width="1.33203125" style="14" customWidth="1"/>
    <col min="8188" max="8188" width="8" style="14" customWidth="1"/>
    <col min="8189" max="8189" width="14.6640625" style="14" customWidth="1"/>
    <col min="8190" max="8190" width="6.6640625" style="14" customWidth="1"/>
    <col min="8191" max="8191" width="1.33203125" style="14" customWidth="1"/>
    <col min="8192" max="8193" width="14.6640625" style="14" customWidth="1"/>
    <col min="8194" max="8194" width="9.33203125" style="14" customWidth="1"/>
    <col min="8195" max="8195" width="5.33203125" style="14" customWidth="1"/>
    <col min="8196" max="8196" width="8" style="14" customWidth="1"/>
    <col min="8197" max="8197" width="7.1640625" style="14" customWidth="1"/>
    <col min="8198" max="8198" width="4.83203125" style="14" customWidth="1"/>
    <col min="8199" max="8199" width="1.33203125" style="14" customWidth="1"/>
    <col min="8200" max="8200" width="2.6640625" style="14" customWidth="1"/>
    <col min="8201" max="8201" width="7.1640625" style="14" customWidth="1"/>
    <col min="8202" max="8202" width="3.1640625" style="14" customWidth="1"/>
    <col min="8203" max="8432" width="8" style="14"/>
    <col min="8433" max="8433" width="2.6640625" style="14" customWidth="1"/>
    <col min="8434" max="8434" width="1.33203125" style="14" customWidth="1"/>
    <col min="8435" max="8435" width="5.33203125" style="14" customWidth="1"/>
    <col min="8436" max="8436" width="1.33203125" style="14" customWidth="1"/>
    <col min="8437" max="8437" width="8" style="14" customWidth="1"/>
    <col min="8438" max="8438" width="9.5" style="14" customWidth="1"/>
    <col min="8439" max="8439" width="19.83203125" style="14" customWidth="1"/>
    <col min="8440" max="8440" width="1.33203125" style="14" customWidth="1"/>
    <col min="8441" max="8441" width="18.6640625" style="14" customWidth="1"/>
    <col min="8442" max="8442" width="14.6640625" style="14" customWidth="1"/>
    <col min="8443" max="8443" width="1.33203125" style="14" customWidth="1"/>
    <col min="8444" max="8444" width="8" style="14" customWidth="1"/>
    <col min="8445" max="8445" width="14.6640625" style="14" customWidth="1"/>
    <col min="8446" max="8446" width="6.6640625" style="14" customWidth="1"/>
    <col min="8447" max="8447" width="1.33203125" style="14" customWidth="1"/>
    <col min="8448" max="8449" width="14.6640625" style="14" customWidth="1"/>
    <col min="8450" max="8450" width="9.33203125" style="14" customWidth="1"/>
    <col min="8451" max="8451" width="5.33203125" style="14" customWidth="1"/>
    <col min="8452" max="8452" width="8" style="14" customWidth="1"/>
    <col min="8453" max="8453" width="7.1640625" style="14" customWidth="1"/>
    <col min="8454" max="8454" width="4.83203125" style="14" customWidth="1"/>
    <col min="8455" max="8455" width="1.33203125" style="14" customWidth="1"/>
    <col min="8456" max="8456" width="2.6640625" style="14" customWidth="1"/>
    <col min="8457" max="8457" width="7.1640625" style="14" customWidth="1"/>
    <col min="8458" max="8458" width="3.1640625" style="14" customWidth="1"/>
    <col min="8459" max="8688" width="8" style="14"/>
    <col min="8689" max="8689" width="2.6640625" style="14" customWidth="1"/>
    <col min="8690" max="8690" width="1.33203125" style="14" customWidth="1"/>
    <col min="8691" max="8691" width="5.33203125" style="14" customWidth="1"/>
    <col min="8692" max="8692" width="1.33203125" style="14" customWidth="1"/>
    <col min="8693" max="8693" width="8" style="14" customWidth="1"/>
    <col min="8694" max="8694" width="9.5" style="14" customWidth="1"/>
    <col min="8695" max="8695" width="19.83203125" style="14" customWidth="1"/>
    <col min="8696" max="8696" width="1.33203125" style="14" customWidth="1"/>
    <col min="8697" max="8697" width="18.6640625" style="14" customWidth="1"/>
    <col min="8698" max="8698" width="14.6640625" style="14" customWidth="1"/>
    <col min="8699" max="8699" width="1.33203125" style="14" customWidth="1"/>
    <col min="8700" max="8700" width="8" style="14" customWidth="1"/>
    <col min="8701" max="8701" width="14.6640625" style="14" customWidth="1"/>
    <col min="8702" max="8702" width="6.6640625" style="14" customWidth="1"/>
    <col min="8703" max="8703" width="1.33203125" style="14" customWidth="1"/>
    <col min="8704" max="8705" width="14.6640625" style="14" customWidth="1"/>
    <col min="8706" max="8706" width="9.33203125" style="14" customWidth="1"/>
    <col min="8707" max="8707" width="5.33203125" style="14" customWidth="1"/>
    <col min="8708" max="8708" width="8" style="14" customWidth="1"/>
    <col min="8709" max="8709" width="7.1640625" style="14" customWidth="1"/>
    <col min="8710" max="8710" width="4.83203125" style="14" customWidth="1"/>
    <col min="8711" max="8711" width="1.33203125" style="14" customWidth="1"/>
    <col min="8712" max="8712" width="2.6640625" style="14" customWidth="1"/>
    <col min="8713" max="8713" width="7.1640625" style="14" customWidth="1"/>
    <col min="8714" max="8714" width="3.1640625" style="14" customWidth="1"/>
    <col min="8715" max="8944" width="8" style="14"/>
    <col min="8945" max="8945" width="2.6640625" style="14" customWidth="1"/>
    <col min="8946" max="8946" width="1.33203125" style="14" customWidth="1"/>
    <col min="8947" max="8947" width="5.33203125" style="14" customWidth="1"/>
    <col min="8948" max="8948" width="1.33203125" style="14" customWidth="1"/>
    <col min="8949" max="8949" width="8" style="14" customWidth="1"/>
    <col min="8950" max="8950" width="9.5" style="14" customWidth="1"/>
    <col min="8951" max="8951" width="19.83203125" style="14" customWidth="1"/>
    <col min="8952" max="8952" width="1.33203125" style="14" customWidth="1"/>
    <col min="8953" max="8953" width="18.6640625" style="14" customWidth="1"/>
    <col min="8954" max="8954" width="14.6640625" style="14" customWidth="1"/>
    <col min="8955" max="8955" width="1.33203125" style="14" customWidth="1"/>
    <col min="8956" max="8956" width="8" style="14" customWidth="1"/>
    <col min="8957" max="8957" width="14.6640625" style="14" customWidth="1"/>
    <col min="8958" max="8958" width="6.6640625" style="14" customWidth="1"/>
    <col min="8959" max="8959" width="1.33203125" style="14" customWidth="1"/>
    <col min="8960" max="8961" width="14.6640625" style="14" customWidth="1"/>
    <col min="8962" max="8962" width="9.33203125" style="14" customWidth="1"/>
    <col min="8963" max="8963" width="5.33203125" style="14" customWidth="1"/>
    <col min="8964" max="8964" width="8" style="14" customWidth="1"/>
    <col min="8965" max="8965" width="7.1640625" style="14" customWidth="1"/>
    <col min="8966" max="8966" width="4.83203125" style="14" customWidth="1"/>
    <col min="8967" max="8967" width="1.33203125" style="14" customWidth="1"/>
    <col min="8968" max="8968" width="2.6640625" style="14" customWidth="1"/>
    <col min="8969" max="8969" width="7.1640625" style="14" customWidth="1"/>
    <col min="8970" max="8970" width="3.1640625" style="14" customWidth="1"/>
    <col min="8971" max="9200" width="8" style="14"/>
    <col min="9201" max="9201" width="2.6640625" style="14" customWidth="1"/>
    <col min="9202" max="9202" width="1.33203125" style="14" customWidth="1"/>
    <col min="9203" max="9203" width="5.33203125" style="14" customWidth="1"/>
    <col min="9204" max="9204" width="1.33203125" style="14" customWidth="1"/>
    <col min="9205" max="9205" width="8" style="14" customWidth="1"/>
    <col min="9206" max="9206" width="9.5" style="14" customWidth="1"/>
    <col min="9207" max="9207" width="19.83203125" style="14" customWidth="1"/>
    <col min="9208" max="9208" width="1.33203125" style="14" customWidth="1"/>
    <col min="9209" max="9209" width="18.6640625" style="14" customWidth="1"/>
    <col min="9210" max="9210" width="14.6640625" style="14" customWidth="1"/>
    <col min="9211" max="9211" width="1.33203125" style="14" customWidth="1"/>
    <col min="9212" max="9212" width="8" style="14" customWidth="1"/>
    <col min="9213" max="9213" width="14.6640625" style="14" customWidth="1"/>
    <col min="9214" max="9214" width="6.6640625" style="14" customWidth="1"/>
    <col min="9215" max="9215" width="1.33203125" style="14" customWidth="1"/>
    <col min="9216" max="9217" width="14.6640625" style="14" customWidth="1"/>
    <col min="9218" max="9218" width="9.33203125" style="14" customWidth="1"/>
    <col min="9219" max="9219" width="5.33203125" style="14" customWidth="1"/>
    <col min="9220" max="9220" width="8" style="14" customWidth="1"/>
    <col min="9221" max="9221" width="7.1640625" style="14" customWidth="1"/>
    <col min="9222" max="9222" width="4.83203125" style="14" customWidth="1"/>
    <col min="9223" max="9223" width="1.33203125" style="14" customWidth="1"/>
    <col min="9224" max="9224" width="2.6640625" style="14" customWidth="1"/>
    <col min="9225" max="9225" width="7.1640625" style="14" customWidth="1"/>
    <col min="9226" max="9226" width="3.1640625" style="14" customWidth="1"/>
    <col min="9227" max="9456" width="8" style="14"/>
    <col min="9457" max="9457" width="2.6640625" style="14" customWidth="1"/>
    <col min="9458" max="9458" width="1.33203125" style="14" customWidth="1"/>
    <col min="9459" max="9459" width="5.33203125" style="14" customWidth="1"/>
    <col min="9460" max="9460" width="1.33203125" style="14" customWidth="1"/>
    <col min="9461" max="9461" width="8" style="14" customWidth="1"/>
    <col min="9462" max="9462" width="9.5" style="14" customWidth="1"/>
    <col min="9463" max="9463" width="19.83203125" style="14" customWidth="1"/>
    <col min="9464" max="9464" width="1.33203125" style="14" customWidth="1"/>
    <col min="9465" max="9465" width="18.6640625" style="14" customWidth="1"/>
    <col min="9466" max="9466" width="14.6640625" style="14" customWidth="1"/>
    <col min="9467" max="9467" width="1.33203125" style="14" customWidth="1"/>
    <col min="9468" max="9468" width="8" style="14" customWidth="1"/>
    <col min="9469" max="9469" width="14.6640625" style="14" customWidth="1"/>
    <col min="9470" max="9470" width="6.6640625" style="14" customWidth="1"/>
    <col min="9471" max="9471" width="1.33203125" style="14" customWidth="1"/>
    <col min="9472" max="9473" width="14.6640625" style="14" customWidth="1"/>
    <col min="9474" max="9474" width="9.33203125" style="14" customWidth="1"/>
    <col min="9475" max="9475" width="5.33203125" style="14" customWidth="1"/>
    <col min="9476" max="9476" width="8" style="14" customWidth="1"/>
    <col min="9477" max="9477" width="7.1640625" style="14" customWidth="1"/>
    <col min="9478" max="9478" width="4.83203125" style="14" customWidth="1"/>
    <col min="9479" max="9479" width="1.33203125" style="14" customWidth="1"/>
    <col min="9480" max="9480" width="2.6640625" style="14" customWidth="1"/>
    <col min="9481" max="9481" width="7.1640625" style="14" customWidth="1"/>
    <col min="9482" max="9482" width="3.1640625" style="14" customWidth="1"/>
    <col min="9483" max="9712" width="8" style="14"/>
    <col min="9713" max="9713" width="2.6640625" style="14" customWidth="1"/>
    <col min="9714" max="9714" width="1.33203125" style="14" customWidth="1"/>
    <col min="9715" max="9715" width="5.33203125" style="14" customWidth="1"/>
    <col min="9716" max="9716" width="1.33203125" style="14" customWidth="1"/>
    <col min="9717" max="9717" width="8" style="14" customWidth="1"/>
    <col min="9718" max="9718" width="9.5" style="14" customWidth="1"/>
    <col min="9719" max="9719" width="19.83203125" style="14" customWidth="1"/>
    <col min="9720" max="9720" width="1.33203125" style="14" customWidth="1"/>
    <col min="9721" max="9721" width="18.6640625" style="14" customWidth="1"/>
    <col min="9722" max="9722" width="14.6640625" style="14" customWidth="1"/>
    <col min="9723" max="9723" width="1.33203125" style="14" customWidth="1"/>
    <col min="9724" max="9724" width="8" style="14" customWidth="1"/>
    <col min="9725" max="9725" width="14.6640625" style="14" customWidth="1"/>
    <col min="9726" max="9726" width="6.6640625" style="14" customWidth="1"/>
    <col min="9727" max="9727" width="1.33203125" style="14" customWidth="1"/>
    <col min="9728" max="9729" width="14.6640625" style="14" customWidth="1"/>
    <col min="9730" max="9730" width="9.33203125" style="14" customWidth="1"/>
    <col min="9731" max="9731" width="5.33203125" style="14" customWidth="1"/>
    <col min="9732" max="9732" width="8" style="14" customWidth="1"/>
    <col min="9733" max="9733" width="7.1640625" style="14" customWidth="1"/>
    <col min="9734" max="9734" width="4.83203125" style="14" customWidth="1"/>
    <col min="9735" max="9735" width="1.33203125" style="14" customWidth="1"/>
    <col min="9736" max="9736" width="2.6640625" style="14" customWidth="1"/>
    <col min="9737" max="9737" width="7.1640625" style="14" customWidth="1"/>
    <col min="9738" max="9738" width="3.1640625" style="14" customWidth="1"/>
    <col min="9739" max="9968" width="8" style="14"/>
    <col min="9969" max="9969" width="2.6640625" style="14" customWidth="1"/>
    <col min="9970" max="9970" width="1.33203125" style="14" customWidth="1"/>
    <col min="9971" max="9971" width="5.33203125" style="14" customWidth="1"/>
    <col min="9972" max="9972" width="1.33203125" style="14" customWidth="1"/>
    <col min="9973" max="9973" width="8" style="14" customWidth="1"/>
    <col min="9974" max="9974" width="9.5" style="14" customWidth="1"/>
    <col min="9975" max="9975" width="19.83203125" style="14" customWidth="1"/>
    <col min="9976" max="9976" width="1.33203125" style="14" customWidth="1"/>
    <col min="9977" max="9977" width="18.6640625" style="14" customWidth="1"/>
    <col min="9978" max="9978" width="14.6640625" style="14" customWidth="1"/>
    <col min="9979" max="9979" width="1.33203125" style="14" customWidth="1"/>
    <col min="9980" max="9980" width="8" style="14" customWidth="1"/>
    <col min="9981" max="9981" width="14.6640625" style="14" customWidth="1"/>
    <col min="9982" max="9982" width="6.6640625" style="14" customWidth="1"/>
    <col min="9983" max="9983" width="1.33203125" style="14" customWidth="1"/>
    <col min="9984" max="9985" width="14.6640625" style="14" customWidth="1"/>
    <col min="9986" max="9986" width="9.33203125" style="14" customWidth="1"/>
    <col min="9987" max="9987" width="5.33203125" style="14" customWidth="1"/>
    <col min="9988" max="9988" width="8" style="14" customWidth="1"/>
    <col min="9989" max="9989" width="7.1640625" style="14" customWidth="1"/>
    <col min="9990" max="9990" width="4.83203125" style="14" customWidth="1"/>
    <col min="9991" max="9991" width="1.33203125" style="14" customWidth="1"/>
    <col min="9992" max="9992" width="2.6640625" style="14" customWidth="1"/>
    <col min="9993" max="9993" width="7.1640625" style="14" customWidth="1"/>
    <col min="9994" max="9994" width="3.1640625" style="14" customWidth="1"/>
    <col min="9995" max="10224" width="8" style="14"/>
    <col min="10225" max="10225" width="2.6640625" style="14" customWidth="1"/>
    <col min="10226" max="10226" width="1.33203125" style="14" customWidth="1"/>
    <col min="10227" max="10227" width="5.33203125" style="14" customWidth="1"/>
    <col min="10228" max="10228" width="1.33203125" style="14" customWidth="1"/>
    <col min="10229" max="10229" width="8" style="14" customWidth="1"/>
    <col min="10230" max="10230" width="9.5" style="14" customWidth="1"/>
    <col min="10231" max="10231" width="19.83203125" style="14" customWidth="1"/>
    <col min="10232" max="10232" width="1.33203125" style="14" customWidth="1"/>
    <col min="10233" max="10233" width="18.6640625" style="14" customWidth="1"/>
    <col min="10234" max="10234" width="14.6640625" style="14" customWidth="1"/>
    <col min="10235" max="10235" width="1.33203125" style="14" customWidth="1"/>
    <col min="10236" max="10236" width="8" style="14" customWidth="1"/>
    <col min="10237" max="10237" width="14.6640625" style="14" customWidth="1"/>
    <col min="10238" max="10238" width="6.6640625" style="14" customWidth="1"/>
    <col min="10239" max="10239" width="1.33203125" style="14" customWidth="1"/>
    <col min="10240" max="10241" width="14.6640625" style="14" customWidth="1"/>
    <col min="10242" max="10242" width="9.33203125" style="14" customWidth="1"/>
    <col min="10243" max="10243" width="5.33203125" style="14" customWidth="1"/>
    <col min="10244" max="10244" width="8" style="14" customWidth="1"/>
    <col min="10245" max="10245" width="7.1640625" style="14" customWidth="1"/>
    <col min="10246" max="10246" width="4.83203125" style="14" customWidth="1"/>
    <col min="10247" max="10247" width="1.33203125" style="14" customWidth="1"/>
    <col min="10248" max="10248" width="2.6640625" style="14" customWidth="1"/>
    <col min="10249" max="10249" width="7.1640625" style="14" customWidth="1"/>
    <col min="10250" max="10250" width="3.1640625" style="14" customWidth="1"/>
    <col min="10251" max="10480" width="8" style="14"/>
    <col min="10481" max="10481" width="2.6640625" style="14" customWidth="1"/>
    <col min="10482" max="10482" width="1.33203125" style="14" customWidth="1"/>
    <col min="10483" max="10483" width="5.33203125" style="14" customWidth="1"/>
    <col min="10484" max="10484" width="1.33203125" style="14" customWidth="1"/>
    <col min="10485" max="10485" width="8" style="14" customWidth="1"/>
    <col min="10486" max="10486" width="9.5" style="14" customWidth="1"/>
    <col min="10487" max="10487" width="19.83203125" style="14" customWidth="1"/>
    <col min="10488" max="10488" width="1.33203125" style="14" customWidth="1"/>
    <col min="10489" max="10489" width="18.6640625" style="14" customWidth="1"/>
    <col min="10490" max="10490" width="14.6640625" style="14" customWidth="1"/>
    <col min="10491" max="10491" width="1.33203125" style="14" customWidth="1"/>
    <col min="10492" max="10492" width="8" style="14" customWidth="1"/>
    <col min="10493" max="10493" width="14.6640625" style="14" customWidth="1"/>
    <col min="10494" max="10494" width="6.6640625" style="14" customWidth="1"/>
    <col min="10495" max="10495" width="1.33203125" style="14" customWidth="1"/>
    <col min="10496" max="10497" width="14.6640625" style="14" customWidth="1"/>
    <col min="10498" max="10498" width="9.33203125" style="14" customWidth="1"/>
    <col min="10499" max="10499" width="5.33203125" style="14" customWidth="1"/>
    <col min="10500" max="10500" width="8" style="14" customWidth="1"/>
    <col min="10501" max="10501" width="7.1640625" style="14" customWidth="1"/>
    <col min="10502" max="10502" width="4.83203125" style="14" customWidth="1"/>
    <col min="10503" max="10503" width="1.33203125" style="14" customWidth="1"/>
    <col min="10504" max="10504" width="2.6640625" style="14" customWidth="1"/>
    <col min="10505" max="10505" width="7.1640625" style="14" customWidth="1"/>
    <col min="10506" max="10506" width="3.1640625" style="14" customWidth="1"/>
    <col min="10507" max="10736" width="8" style="14"/>
    <col min="10737" max="10737" width="2.6640625" style="14" customWidth="1"/>
    <col min="10738" max="10738" width="1.33203125" style="14" customWidth="1"/>
    <col min="10739" max="10739" width="5.33203125" style="14" customWidth="1"/>
    <col min="10740" max="10740" width="1.33203125" style="14" customWidth="1"/>
    <col min="10741" max="10741" width="8" style="14" customWidth="1"/>
    <col min="10742" max="10742" width="9.5" style="14" customWidth="1"/>
    <col min="10743" max="10743" width="19.83203125" style="14" customWidth="1"/>
    <col min="10744" max="10744" width="1.33203125" style="14" customWidth="1"/>
    <col min="10745" max="10745" width="18.6640625" style="14" customWidth="1"/>
    <col min="10746" max="10746" width="14.6640625" style="14" customWidth="1"/>
    <col min="10747" max="10747" width="1.33203125" style="14" customWidth="1"/>
    <col min="10748" max="10748" width="8" style="14" customWidth="1"/>
    <col min="10749" max="10749" width="14.6640625" style="14" customWidth="1"/>
    <col min="10750" max="10750" width="6.6640625" style="14" customWidth="1"/>
    <col min="10751" max="10751" width="1.33203125" style="14" customWidth="1"/>
    <col min="10752" max="10753" width="14.6640625" style="14" customWidth="1"/>
    <col min="10754" max="10754" width="9.33203125" style="14" customWidth="1"/>
    <col min="10755" max="10755" width="5.33203125" style="14" customWidth="1"/>
    <col min="10756" max="10756" width="8" style="14" customWidth="1"/>
    <col min="10757" max="10757" width="7.1640625" style="14" customWidth="1"/>
    <col min="10758" max="10758" width="4.83203125" style="14" customWidth="1"/>
    <col min="10759" max="10759" width="1.33203125" style="14" customWidth="1"/>
    <col min="10760" max="10760" width="2.6640625" style="14" customWidth="1"/>
    <col min="10761" max="10761" width="7.1640625" style="14" customWidth="1"/>
    <col min="10762" max="10762" width="3.1640625" style="14" customWidth="1"/>
    <col min="10763" max="10992" width="8" style="14"/>
    <col min="10993" max="10993" width="2.6640625" style="14" customWidth="1"/>
    <col min="10994" max="10994" width="1.33203125" style="14" customWidth="1"/>
    <col min="10995" max="10995" width="5.33203125" style="14" customWidth="1"/>
    <col min="10996" max="10996" width="1.33203125" style="14" customWidth="1"/>
    <col min="10997" max="10997" width="8" style="14" customWidth="1"/>
    <col min="10998" max="10998" width="9.5" style="14" customWidth="1"/>
    <col min="10999" max="10999" width="19.83203125" style="14" customWidth="1"/>
    <col min="11000" max="11000" width="1.33203125" style="14" customWidth="1"/>
    <col min="11001" max="11001" width="18.6640625" style="14" customWidth="1"/>
    <col min="11002" max="11002" width="14.6640625" style="14" customWidth="1"/>
    <col min="11003" max="11003" width="1.33203125" style="14" customWidth="1"/>
    <col min="11004" max="11004" width="8" style="14" customWidth="1"/>
    <col min="11005" max="11005" width="14.6640625" style="14" customWidth="1"/>
    <col min="11006" max="11006" width="6.6640625" style="14" customWidth="1"/>
    <col min="11007" max="11007" width="1.33203125" style="14" customWidth="1"/>
    <col min="11008" max="11009" width="14.6640625" style="14" customWidth="1"/>
    <col min="11010" max="11010" width="9.33203125" style="14" customWidth="1"/>
    <col min="11011" max="11011" width="5.33203125" style="14" customWidth="1"/>
    <col min="11012" max="11012" width="8" style="14" customWidth="1"/>
    <col min="11013" max="11013" width="7.1640625" style="14" customWidth="1"/>
    <col min="11014" max="11014" width="4.83203125" style="14" customWidth="1"/>
    <col min="11015" max="11015" width="1.33203125" style="14" customWidth="1"/>
    <col min="11016" max="11016" width="2.6640625" style="14" customWidth="1"/>
    <col min="11017" max="11017" width="7.1640625" style="14" customWidth="1"/>
    <col min="11018" max="11018" width="3.1640625" style="14" customWidth="1"/>
    <col min="11019" max="11248" width="8" style="14"/>
    <col min="11249" max="11249" width="2.6640625" style="14" customWidth="1"/>
    <col min="11250" max="11250" width="1.33203125" style="14" customWidth="1"/>
    <col min="11251" max="11251" width="5.33203125" style="14" customWidth="1"/>
    <col min="11252" max="11252" width="1.33203125" style="14" customWidth="1"/>
    <col min="11253" max="11253" width="8" style="14" customWidth="1"/>
    <col min="11254" max="11254" width="9.5" style="14" customWidth="1"/>
    <col min="11255" max="11255" width="19.83203125" style="14" customWidth="1"/>
    <col min="11256" max="11256" width="1.33203125" style="14" customWidth="1"/>
    <col min="11257" max="11257" width="18.6640625" style="14" customWidth="1"/>
    <col min="11258" max="11258" width="14.6640625" style="14" customWidth="1"/>
    <col min="11259" max="11259" width="1.33203125" style="14" customWidth="1"/>
    <col min="11260" max="11260" width="8" style="14" customWidth="1"/>
    <col min="11261" max="11261" width="14.6640625" style="14" customWidth="1"/>
    <col min="11262" max="11262" width="6.6640625" style="14" customWidth="1"/>
    <col min="11263" max="11263" width="1.33203125" style="14" customWidth="1"/>
    <col min="11264" max="11265" width="14.6640625" style="14" customWidth="1"/>
    <col min="11266" max="11266" width="9.33203125" style="14" customWidth="1"/>
    <col min="11267" max="11267" width="5.33203125" style="14" customWidth="1"/>
    <col min="11268" max="11268" width="8" style="14" customWidth="1"/>
    <col min="11269" max="11269" width="7.1640625" style="14" customWidth="1"/>
    <col min="11270" max="11270" width="4.83203125" style="14" customWidth="1"/>
    <col min="11271" max="11271" width="1.33203125" style="14" customWidth="1"/>
    <col min="11272" max="11272" width="2.6640625" style="14" customWidth="1"/>
    <col min="11273" max="11273" width="7.1640625" style="14" customWidth="1"/>
    <col min="11274" max="11274" width="3.1640625" style="14" customWidth="1"/>
    <col min="11275" max="11504" width="8" style="14"/>
    <col min="11505" max="11505" width="2.6640625" style="14" customWidth="1"/>
    <col min="11506" max="11506" width="1.33203125" style="14" customWidth="1"/>
    <col min="11507" max="11507" width="5.33203125" style="14" customWidth="1"/>
    <col min="11508" max="11508" width="1.33203125" style="14" customWidth="1"/>
    <col min="11509" max="11509" width="8" style="14" customWidth="1"/>
    <col min="11510" max="11510" width="9.5" style="14" customWidth="1"/>
    <col min="11511" max="11511" width="19.83203125" style="14" customWidth="1"/>
    <col min="11512" max="11512" width="1.33203125" style="14" customWidth="1"/>
    <col min="11513" max="11513" width="18.6640625" style="14" customWidth="1"/>
    <col min="11514" max="11514" width="14.6640625" style="14" customWidth="1"/>
    <col min="11515" max="11515" width="1.33203125" style="14" customWidth="1"/>
    <col min="11516" max="11516" width="8" style="14" customWidth="1"/>
    <col min="11517" max="11517" width="14.6640625" style="14" customWidth="1"/>
    <col min="11518" max="11518" width="6.6640625" style="14" customWidth="1"/>
    <col min="11519" max="11519" width="1.33203125" style="14" customWidth="1"/>
    <col min="11520" max="11521" width="14.6640625" style="14" customWidth="1"/>
    <col min="11522" max="11522" width="9.33203125" style="14" customWidth="1"/>
    <col min="11523" max="11523" width="5.33203125" style="14" customWidth="1"/>
    <col min="11524" max="11524" width="8" style="14" customWidth="1"/>
    <col min="11525" max="11525" width="7.1640625" style="14" customWidth="1"/>
    <col min="11526" max="11526" width="4.83203125" style="14" customWidth="1"/>
    <col min="11527" max="11527" width="1.33203125" style="14" customWidth="1"/>
    <col min="11528" max="11528" width="2.6640625" style="14" customWidth="1"/>
    <col min="11529" max="11529" width="7.1640625" style="14" customWidth="1"/>
    <col min="11530" max="11530" width="3.1640625" style="14" customWidth="1"/>
    <col min="11531" max="11760" width="8" style="14"/>
    <col min="11761" max="11761" width="2.6640625" style="14" customWidth="1"/>
    <col min="11762" max="11762" width="1.33203125" style="14" customWidth="1"/>
    <col min="11763" max="11763" width="5.33203125" style="14" customWidth="1"/>
    <col min="11764" max="11764" width="1.33203125" style="14" customWidth="1"/>
    <col min="11765" max="11765" width="8" style="14" customWidth="1"/>
    <col min="11766" max="11766" width="9.5" style="14" customWidth="1"/>
    <col min="11767" max="11767" width="19.83203125" style="14" customWidth="1"/>
    <col min="11768" max="11768" width="1.33203125" style="14" customWidth="1"/>
    <col min="11769" max="11769" width="18.6640625" style="14" customWidth="1"/>
    <col min="11770" max="11770" width="14.6640625" style="14" customWidth="1"/>
    <col min="11771" max="11771" width="1.33203125" style="14" customWidth="1"/>
    <col min="11772" max="11772" width="8" style="14" customWidth="1"/>
    <col min="11773" max="11773" width="14.6640625" style="14" customWidth="1"/>
    <col min="11774" max="11774" width="6.6640625" style="14" customWidth="1"/>
    <col min="11775" max="11775" width="1.33203125" style="14" customWidth="1"/>
    <col min="11776" max="11777" width="14.6640625" style="14" customWidth="1"/>
    <col min="11778" max="11778" width="9.33203125" style="14" customWidth="1"/>
    <col min="11779" max="11779" width="5.33203125" style="14" customWidth="1"/>
    <col min="11780" max="11780" width="8" style="14" customWidth="1"/>
    <col min="11781" max="11781" width="7.1640625" style="14" customWidth="1"/>
    <col min="11782" max="11782" width="4.83203125" style="14" customWidth="1"/>
    <col min="11783" max="11783" width="1.33203125" style="14" customWidth="1"/>
    <col min="11784" max="11784" width="2.6640625" style="14" customWidth="1"/>
    <col min="11785" max="11785" width="7.1640625" style="14" customWidth="1"/>
    <col min="11786" max="11786" width="3.1640625" style="14" customWidth="1"/>
    <col min="11787" max="12016" width="8" style="14"/>
    <col min="12017" max="12017" width="2.6640625" style="14" customWidth="1"/>
    <col min="12018" max="12018" width="1.33203125" style="14" customWidth="1"/>
    <col min="12019" max="12019" width="5.33203125" style="14" customWidth="1"/>
    <col min="12020" max="12020" width="1.33203125" style="14" customWidth="1"/>
    <col min="12021" max="12021" width="8" style="14" customWidth="1"/>
    <col min="12022" max="12022" width="9.5" style="14" customWidth="1"/>
    <col min="12023" max="12023" width="19.83203125" style="14" customWidth="1"/>
    <col min="12024" max="12024" width="1.33203125" style="14" customWidth="1"/>
    <col min="12025" max="12025" width="18.6640625" style="14" customWidth="1"/>
    <col min="12026" max="12026" width="14.6640625" style="14" customWidth="1"/>
    <col min="12027" max="12027" width="1.33203125" style="14" customWidth="1"/>
    <col min="12028" max="12028" width="8" style="14" customWidth="1"/>
    <col min="12029" max="12029" width="14.6640625" style="14" customWidth="1"/>
    <col min="12030" max="12030" width="6.6640625" style="14" customWidth="1"/>
    <col min="12031" max="12031" width="1.33203125" style="14" customWidth="1"/>
    <col min="12032" max="12033" width="14.6640625" style="14" customWidth="1"/>
    <col min="12034" max="12034" width="9.33203125" style="14" customWidth="1"/>
    <col min="12035" max="12035" width="5.33203125" style="14" customWidth="1"/>
    <col min="12036" max="12036" width="8" style="14" customWidth="1"/>
    <col min="12037" max="12037" width="7.1640625" style="14" customWidth="1"/>
    <col min="12038" max="12038" width="4.83203125" style="14" customWidth="1"/>
    <col min="12039" max="12039" width="1.33203125" style="14" customWidth="1"/>
    <col min="12040" max="12040" width="2.6640625" style="14" customWidth="1"/>
    <col min="12041" max="12041" width="7.1640625" style="14" customWidth="1"/>
    <col min="12042" max="12042" width="3.1640625" style="14" customWidth="1"/>
    <col min="12043" max="12272" width="8" style="14"/>
    <col min="12273" max="12273" width="2.6640625" style="14" customWidth="1"/>
    <col min="12274" max="12274" width="1.33203125" style="14" customWidth="1"/>
    <col min="12275" max="12275" width="5.33203125" style="14" customWidth="1"/>
    <col min="12276" max="12276" width="1.33203125" style="14" customWidth="1"/>
    <col min="12277" max="12277" width="8" style="14" customWidth="1"/>
    <col min="12278" max="12278" width="9.5" style="14" customWidth="1"/>
    <col min="12279" max="12279" width="19.83203125" style="14" customWidth="1"/>
    <col min="12280" max="12280" width="1.33203125" style="14" customWidth="1"/>
    <col min="12281" max="12281" width="18.6640625" style="14" customWidth="1"/>
    <col min="12282" max="12282" width="14.6640625" style="14" customWidth="1"/>
    <col min="12283" max="12283" width="1.33203125" style="14" customWidth="1"/>
    <col min="12284" max="12284" width="8" style="14" customWidth="1"/>
    <col min="12285" max="12285" width="14.6640625" style="14" customWidth="1"/>
    <col min="12286" max="12286" width="6.6640625" style="14" customWidth="1"/>
    <col min="12287" max="12287" width="1.33203125" style="14" customWidth="1"/>
    <col min="12288" max="12289" width="14.6640625" style="14" customWidth="1"/>
    <col min="12290" max="12290" width="9.33203125" style="14" customWidth="1"/>
    <col min="12291" max="12291" width="5.33203125" style="14" customWidth="1"/>
    <col min="12292" max="12292" width="8" style="14" customWidth="1"/>
    <col min="12293" max="12293" width="7.1640625" style="14" customWidth="1"/>
    <col min="12294" max="12294" width="4.83203125" style="14" customWidth="1"/>
    <col min="12295" max="12295" width="1.33203125" style="14" customWidth="1"/>
    <col min="12296" max="12296" width="2.6640625" style="14" customWidth="1"/>
    <col min="12297" max="12297" width="7.1640625" style="14" customWidth="1"/>
    <col min="12298" max="12298" width="3.1640625" style="14" customWidth="1"/>
    <col min="12299" max="12528" width="8" style="14"/>
    <col min="12529" max="12529" width="2.6640625" style="14" customWidth="1"/>
    <col min="12530" max="12530" width="1.33203125" style="14" customWidth="1"/>
    <col min="12531" max="12531" width="5.33203125" style="14" customWidth="1"/>
    <col min="12532" max="12532" width="1.33203125" style="14" customWidth="1"/>
    <col min="12533" max="12533" width="8" style="14" customWidth="1"/>
    <col min="12534" max="12534" width="9.5" style="14" customWidth="1"/>
    <col min="12535" max="12535" width="19.83203125" style="14" customWidth="1"/>
    <col min="12536" max="12536" width="1.33203125" style="14" customWidth="1"/>
    <col min="12537" max="12537" width="18.6640625" style="14" customWidth="1"/>
    <col min="12538" max="12538" width="14.6640625" style="14" customWidth="1"/>
    <col min="12539" max="12539" width="1.33203125" style="14" customWidth="1"/>
    <col min="12540" max="12540" width="8" style="14" customWidth="1"/>
    <col min="12541" max="12541" width="14.6640625" style="14" customWidth="1"/>
    <col min="12542" max="12542" width="6.6640625" style="14" customWidth="1"/>
    <col min="12543" max="12543" width="1.33203125" style="14" customWidth="1"/>
    <col min="12544" max="12545" width="14.6640625" style="14" customWidth="1"/>
    <col min="12546" max="12546" width="9.33203125" style="14" customWidth="1"/>
    <col min="12547" max="12547" width="5.33203125" style="14" customWidth="1"/>
    <col min="12548" max="12548" width="8" style="14" customWidth="1"/>
    <col min="12549" max="12549" width="7.1640625" style="14" customWidth="1"/>
    <col min="12550" max="12550" width="4.83203125" style="14" customWidth="1"/>
    <col min="12551" max="12551" width="1.33203125" style="14" customWidth="1"/>
    <col min="12552" max="12552" width="2.6640625" style="14" customWidth="1"/>
    <col min="12553" max="12553" width="7.1640625" style="14" customWidth="1"/>
    <col min="12554" max="12554" width="3.1640625" style="14" customWidth="1"/>
    <col min="12555" max="12784" width="8" style="14"/>
    <col min="12785" max="12785" width="2.6640625" style="14" customWidth="1"/>
    <col min="12786" max="12786" width="1.33203125" style="14" customWidth="1"/>
    <col min="12787" max="12787" width="5.33203125" style="14" customWidth="1"/>
    <col min="12788" max="12788" width="1.33203125" style="14" customWidth="1"/>
    <col min="12789" max="12789" width="8" style="14" customWidth="1"/>
    <col min="12790" max="12790" width="9.5" style="14" customWidth="1"/>
    <col min="12791" max="12791" width="19.83203125" style="14" customWidth="1"/>
    <col min="12792" max="12792" width="1.33203125" style="14" customWidth="1"/>
    <col min="12793" max="12793" width="18.6640625" style="14" customWidth="1"/>
    <col min="12794" max="12794" width="14.6640625" style="14" customWidth="1"/>
    <col min="12795" max="12795" width="1.33203125" style="14" customWidth="1"/>
    <col min="12796" max="12796" width="8" style="14" customWidth="1"/>
    <col min="12797" max="12797" width="14.6640625" style="14" customWidth="1"/>
    <col min="12798" max="12798" width="6.6640625" style="14" customWidth="1"/>
    <col min="12799" max="12799" width="1.33203125" style="14" customWidth="1"/>
    <col min="12800" max="12801" width="14.6640625" style="14" customWidth="1"/>
    <col min="12802" max="12802" width="9.33203125" style="14" customWidth="1"/>
    <col min="12803" max="12803" width="5.33203125" style="14" customWidth="1"/>
    <col min="12804" max="12804" width="8" style="14" customWidth="1"/>
    <col min="12805" max="12805" width="7.1640625" style="14" customWidth="1"/>
    <col min="12806" max="12806" width="4.83203125" style="14" customWidth="1"/>
    <col min="12807" max="12807" width="1.33203125" style="14" customWidth="1"/>
    <col min="12808" max="12808" width="2.6640625" style="14" customWidth="1"/>
    <col min="12809" max="12809" width="7.1640625" style="14" customWidth="1"/>
    <col min="12810" max="12810" width="3.1640625" style="14" customWidth="1"/>
    <col min="12811" max="13040" width="8" style="14"/>
    <col min="13041" max="13041" width="2.6640625" style="14" customWidth="1"/>
    <col min="13042" max="13042" width="1.33203125" style="14" customWidth="1"/>
    <col min="13043" max="13043" width="5.33203125" style="14" customWidth="1"/>
    <col min="13044" max="13044" width="1.33203125" style="14" customWidth="1"/>
    <col min="13045" max="13045" width="8" style="14" customWidth="1"/>
    <col min="13046" max="13046" width="9.5" style="14" customWidth="1"/>
    <col min="13047" max="13047" width="19.83203125" style="14" customWidth="1"/>
    <col min="13048" max="13048" width="1.33203125" style="14" customWidth="1"/>
    <col min="13049" max="13049" width="18.6640625" style="14" customWidth="1"/>
    <col min="13050" max="13050" width="14.6640625" style="14" customWidth="1"/>
    <col min="13051" max="13051" width="1.33203125" style="14" customWidth="1"/>
    <col min="13052" max="13052" width="8" style="14" customWidth="1"/>
    <col min="13053" max="13053" width="14.6640625" style="14" customWidth="1"/>
    <col min="13054" max="13054" width="6.6640625" style="14" customWidth="1"/>
    <col min="13055" max="13055" width="1.33203125" style="14" customWidth="1"/>
    <col min="13056" max="13057" width="14.6640625" style="14" customWidth="1"/>
    <col min="13058" max="13058" width="9.33203125" style="14" customWidth="1"/>
    <col min="13059" max="13059" width="5.33203125" style="14" customWidth="1"/>
    <col min="13060" max="13060" width="8" style="14" customWidth="1"/>
    <col min="13061" max="13061" width="7.1640625" style="14" customWidth="1"/>
    <col min="13062" max="13062" width="4.83203125" style="14" customWidth="1"/>
    <col min="13063" max="13063" width="1.33203125" style="14" customWidth="1"/>
    <col min="13064" max="13064" width="2.6640625" style="14" customWidth="1"/>
    <col min="13065" max="13065" width="7.1640625" style="14" customWidth="1"/>
    <col min="13066" max="13066" width="3.1640625" style="14" customWidth="1"/>
    <col min="13067" max="13296" width="8" style="14"/>
    <col min="13297" max="13297" width="2.6640625" style="14" customWidth="1"/>
    <col min="13298" max="13298" width="1.33203125" style="14" customWidth="1"/>
    <col min="13299" max="13299" width="5.33203125" style="14" customWidth="1"/>
    <col min="13300" max="13300" width="1.33203125" style="14" customWidth="1"/>
    <col min="13301" max="13301" width="8" style="14" customWidth="1"/>
    <col min="13302" max="13302" width="9.5" style="14" customWidth="1"/>
    <col min="13303" max="13303" width="19.83203125" style="14" customWidth="1"/>
    <col min="13304" max="13304" width="1.33203125" style="14" customWidth="1"/>
    <col min="13305" max="13305" width="18.6640625" style="14" customWidth="1"/>
    <col min="13306" max="13306" width="14.6640625" style="14" customWidth="1"/>
    <col min="13307" max="13307" width="1.33203125" style="14" customWidth="1"/>
    <col min="13308" max="13308" width="8" style="14" customWidth="1"/>
    <col min="13309" max="13309" width="14.6640625" style="14" customWidth="1"/>
    <col min="13310" max="13310" width="6.6640625" style="14" customWidth="1"/>
    <col min="13311" max="13311" width="1.33203125" style="14" customWidth="1"/>
    <col min="13312" max="13313" width="14.6640625" style="14" customWidth="1"/>
    <col min="13314" max="13314" width="9.33203125" style="14" customWidth="1"/>
    <col min="13315" max="13315" width="5.33203125" style="14" customWidth="1"/>
    <col min="13316" max="13316" width="8" style="14" customWidth="1"/>
    <col min="13317" max="13317" width="7.1640625" style="14" customWidth="1"/>
    <col min="13318" max="13318" width="4.83203125" style="14" customWidth="1"/>
    <col min="13319" max="13319" width="1.33203125" style="14" customWidth="1"/>
    <col min="13320" max="13320" width="2.6640625" style="14" customWidth="1"/>
    <col min="13321" max="13321" width="7.1640625" style="14" customWidth="1"/>
    <col min="13322" max="13322" width="3.1640625" style="14" customWidth="1"/>
    <col min="13323" max="13552" width="8" style="14"/>
    <col min="13553" max="13553" width="2.6640625" style="14" customWidth="1"/>
    <col min="13554" max="13554" width="1.33203125" style="14" customWidth="1"/>
    <col min="13555" max="13555" width="5.33203125" style="14" customWidth="1"/>
    <col min="13556" max="13556" width="1.33203125" style="14" customWidth="1"/>
    <col min="13557" max="13557" width="8" style="14" customWidth="1"/>
    <col min="13558" max="13558" width="9.5" style="14" customWidth="1"/>
    <col min="13559" max="13559" width="19.83203125" style="14" customWidth="1"/>
    <col min="13560" max="13560" width="1.33203125" style="14" customWidth="1"/>
    <col min="13561" max="13561" width="18.6640625" style="14" customWidth="1"/>
    <col min="13562" max="13562" width="14.6640625" style="14" customWidth="1"/>
    <col min="13563" max="13563" width="1.33203125" style="14" customWidth="1"/>
    <col min="13564" max="13564" width="8" style="14" customWidth="1"/>
    <col min="13565" max="13565" width="14.6640625" style="14" customWidth="1"/>
    <col min="13566" max="13566" width="6.6640625" style="14" customWidth="1"/>
    <col min="13567" max="13567" width="1.33203125" style="14" customWidth="1"/>
    <col min="13568" max="13569" width="14.6640625" style="14" customWidth="1"/>
    <col min="13570" max="13570" width="9.33203125" style="14" customWidth="1"/>
    <col min="13571" max="13571" width="5.33203125" style="14" customWidth="1"/>
    <col min="13572" max="13572" width="8" style="14" customWidth="1"/>
    <col min="13573" max="13573" width="7.1640625" style="14" customWidth="1"/>
    <col min="13574" max="13574" width="4.83203125" style="14" customWidth="1"/>
    <col min="13575" max="13575" width="1.33203125" style="14" customWidth="1"/>
    <col min="13576" max="13576" width="2.6640625" style="14" customWidth="1"/>
    <col min="13577" max="13577" width="7.1640625" style="14" customWidth="1"/>
    <col min="13578" max="13578" width="3.1640625" style="14" customWidth="1"/>
    <col min="13579" max="13808" width="8" style="14"/>
    <col min="13809" max="13809" width="2.6640625" style="14" customWidth="1"/>
    <col min="13810" max="13810" width="1.33203125" style="14" customWidth="1"/>
    <col min="13811" max="13811" width="5.33203125" style="14" customWidth="1"/>
    <col min="13812" max="13812" width="1.33203125" style="14" customWidth="1"/>
    <col min="13813" max="13813" width="8" style="14" customWidth="1"/>
    <col min="13814" max="13814" width="9.5" style="14" customWidth="1"/>
    <col min="13815" max="13815" width="19.83203125" style="14" customWidth="1"/>
    <col min="13816" max="13816" width="1.33203125" style="14" customWidth="1"/>
    <col min="13817" max="13817" width="18.6640625" style="14" customWidth="1"/>
    <col min="13818" max="13818" width="14.6640625" style="14" customWidth="1"/>
    <col min="13819" max="13819" width="1.33203125" style="14" customWidth="1"/>
    <col min="13820" max="13820" width="8" style="14" customWidth="1"/>
    <col min="13821" max="13821" width="14.6640625" style="14" customWidth="1"/>
    <col min="13822" max="13822" width="6.6640625" style="14" customWidth="1"/>
    <col min="13823" max="13823" width="1.33203125" style="14" customWidth="1"/>
    <col min="13824" max="13825" width="14.6640625" style="14" customWidth="1"/>
    <col min="13826" max="13826" width="9.33203125" style="14" customWidth="1"/>
    <col min="13827" max="13827" width="5.33203125" style="14" customWidth="1"/>
    <col min="13828" max="13828" width="8" style="14" customWidth="1"/>
    <col min="13829" max="13829" width="7.1640625" style="14" customWidth="1"/>
    <col min="13830" max="13830" width="4.83203125" style="14" customWidth="1"/>
    <col min="13831" max="13831" width="1.33203125" style="14" customWidth="1"/>
    <col min="13832" max="13832" width="2.6640625" style="14" customWidth="1"/>
    <col min="13833" max="13833" width="7.1640625" style="14" customWidth="1"/>
    <col min="13834" max="13834" width="3.1640625" style="14" customWidth="1"/>
    <col min="13835" max="14064" width="8" style="14"/>
    <col min="14065" max="14065" width="2.6640625" style="14" customWidth="1"/>
    <col min="14066" max="14066" width="1.33203125" style="14" customWidth="1"/>
    <col min="14067" max="14067" width="5.33203125" style="14" customWidth="1"/>
    <col min="14068" max="14068" width="1.33203125" style="14" customWidth="1"/>
    <col min="14069" max="14069" width="8" style="14" customWidth="1"/>
    <col min="14070" max="14070" width="9.5" style="14" customWidth="1"/>
    <col min="14071" max="14071" width="19.83203125" style="14" customWidth="1"/>
    <col min="14072" max="14072" width="1.33203125" style="14" customWidth="1"/>
    <col min="14073" max="14073" width="18.6640625" style="14" customWidth="1"/>
    <col min="14074" max="14074" width="14.6640625" style="14" customWidth="1"/>
    <col min="14075" max="14075" width="1.33203125" style="14" customWidth="1"/>
    <col min="14076" max="14076" width="8" style="14" customWidth="1"/>
    <col min="14077" max="14077" width="14.6640625" style="14" customWidth="1"/>
    <col min="14078" max="14078" width="6.6640625" style="14" customWidth="1"/>
    <col min="14079" max="14079" width="1.33203125" style="14" customWidth="1"/>
    <col min="14080" max="14081" width="14.6640625" style="14" customWidth="1"/>
    <col min="14082" max="14082" width="9.33203125" style="14" customWidth="1"/>
    <col min="14083" max="14083" width="5.33203125" style="14" customWidth="1"/>
    <col min="14084" max="14084" width="8" style="14" customWidth="1"/>
    <col min="14085" max="14085" width="7.1640625" style="14" customWidth="1"/>
    <col min="14086" max="14086" width="4.83203125" style="14" customWidth="1"/>
    <col min="14087" max="14087" width="1.33203125" style="14" customWidth="1"/>
    <col min="14088" max="14088" width="2.6640625" style="14" customWidth="1"/>
    <col min="14089" max="14089" width="7.1640625" style="14" customWidth="1"/>
    <col min="14090" max="14090" width="3.1640625" style="14" customWidth="1"/>
    <col min="14091" max="14320" width="8" style="14"/>
    <col min="14321" max="14321" width="2.6640625" style="14" customWidth="1"/>
    <col min="14322" max="14322" width="1.33203125" style="14" customWidth="1"/>
    <col min="14323" max="14323" width="5.33203125" style="14" customWidth="1"/>
    <col min="14324" max="14324" width="1.33203125" style="14" customWidth="1"/>
    <col min="14325" max="14325" width="8" style="14" customWidth="1"/>
    <col min="14326" max="14326" width="9.5" style="14" customWidth="1"/>
    <col min="14327" max="14327" width="19.83203125" style="14" customWidth="1"/>
    <col min="14328" max="14328" width="1.33203125" style="14" customWidth="1"/>
    <col min="14329" max="14329" width="18.6640625" style="14" customWidth="1"/>
    <col min="14330" max="14330" width="14.6640625" style="14" customWidth="1"/>
    <col min="14331" max="14331" width="1.33203125" style="14" customWidth="1"/>
    <col min="14332" max="14332" width="8" style="14" customWidth="1"/>
    <col min="14333" max="14333" width="14.6640625" style="14" customWidth="1"/>
    <col min="14334" max="14334" width="6.6640625" style="14" customWidth="1"/>
    <col min="14335" max="14335" width="1.33203125" style="14" customWidth="1"/>
    <col min="14336" max="14337" width="14.6640625" style="14" customWidth="1"/>
    <col min="14338" max="14338" width="9.33203125" style="14" customWidth="1"/>
    <col min="14339" max="14339" width="5.33203125" style="14" customWidth="1"/>
    <col min="14340" max="14340" width="8" style="14" customWidth="1"/>
    <col min="14341" max="14341" width="7.1640625" style="14" customWidth="1"/>
    <col min="14342" max="14342" width="4.83203125" style="14" customWidth="1"/>
    <col min="14343" max="14343" width="1.33203125" style="14" customWidth="1"/>
    <col min="14344" max="14344" width="2.6640625" style="14" customWidth="1"/>
    <col min="14345" max="14345" width="7.1640625" style="14" customWidth="1"/>
    <col min="14346" max="14346" width="3.1640625" style="14" customWidth="1"/>
    <col min="14347" max="14576" width="8" style="14"/>
    <col min="14577" max="14577" width="2.6640625" style="14" customWidth="1"/>
    <col min="14578" max="14578" width="1.33203125" style="14" customWidth="1"/>
    <col min="14579" max="14579" width="5.33203125" style="14" customWidth="1"/>
    <col min="14580" max="14580" width="1.33203125" style="14" customWidth="1"/>
    <col min="14581" max="14581" width="8" style="14" customWidth="1"/>
    <col min="14582" max="14582" width="9.5" style="14" customWidth="1"/>
    <col min="14583" max="14583" width="19.83203125" style="14" customWidth="1"/>
    <col min="14584" max="14584" width="1.33203125" style="14" customWidth="1"/>
    <col min="14585" max="14585" width="18.6640625" style="14" customWidth="1"/>
    <col min="14586" max="14586" width="14.6640625" style="14" customWidth="1"/>
    <col min="14587" max="14587" width="1.33203125" style="14" customWidth="1"/>
    <col min="14588" max="14588" width="8" style="14" customWidth="1"/>
    <col min="14589" max="14589" width="14.6640625" style="14" customWidth="1"/>
    <col min="14590" max="14590" width="6.6640625" style="14" customWidth="1"/>
    <col min="14591" max="14591" width="1.33203125" style="14" customWidth="1"/>
    <col min="14592" max="14593" width="14.6640625" style="14" customWidth="1"/>
    <col min="14594" max="14594" width="9.33203125" style="14" customWidth="1"/>
    <col min="14595" max="14595" width="5.33203125" style="14" customWidth="1"/>
    <col min="14596" max="14596" width="8" style="14" customWidth="1"/>
    <col min="14597" max="14597" width="7.1640625" style="14" customWidth="1"/>
    <col min="14598" max="14598" width="4.83203125" style="14" customWidth="1"/>
    <col min="14599" max="14599" width="1.33203125" style="14" customWidth="1"/>
    <col min="14600" max="14600" width="2.6640625" style="14" customWidth="1"/>
    <col min="14601" max="14601" width="7.1640625" style="14" customWidth="1"/>
    <col min="14602" max="14602" width="3.1640625" style="14" customWidth="1"/>
    <col min="14603" max="14832" width="8" style="14"/>
    <col min="14833" max="14833" width="2.6640625" style="14" customWidth="1"/>
    <col min="14834" max="14834" width="1.33203125" style="14" customWidth="1"/>
    <col min="14835" max="14835" width="5.33203125" style="14" customWidth="1"/>
    <col min="14836" max="14836" width="1.33203125" style="14" customWidth="1"/>
    <col min="14837" max="14837" width="8" style="14" customWidth="1"/>
    <col min="14838" max="14838" width="9.5" style="14" customWidth="1"/>
    <col min="14839" max="14839" width="19.83203125" style="14" customWidth="1"/>
    <col min="14840" max="14840" width="1.33203125" style="14" customWidth="1"/>
    <col min="14841" max="14841" width="18.6640625" style="14" customWidth="1"/>
    <col min="14842" max="14842" width="14.6640625" style="14" customWidth="1"/>
    <col min="14843" max="14843" width="1.33203125" style="14" customWidth="1"/>
    <col min="14844" max="14844" width="8" style="14" customWidth="1"/>
    <col min="14845" max="14845" width="14.6640625" style="14" customWidth="1"/>
    <col min="14846" max="14846" width="6.6640625" style="14" customWidth="1"/>
    <col min="14847" max="14847" width="1.33203125" style="14" customWidth="1"/>
    <col min="14848" max="14849" width="14.6640625" style="14" customWidth="1"/>
    <col min="14850" max="14850" width="9.33203125" style="14" customWidth="1"/>
    <col min="14851" max="14851" width="5.33203125" style="14" customWidth="1"/>
    <col min="14852" max="14852" width="8" style="14" customWidth="1"/>
    <col min="14853" max="14853" width="7.1640625" style="14" customWidth="1"/>
    <col min="14854" max="14854" width="4.83203125" style="14" customWidth="1"/>
    <col min="14855" max="14855" width="1.33203125" style="14" customWidth="1"/>
    <col min="14856" max="14856" width="2.6640625" style="14" customWidth="1"/>
    <col min="14857" max="14857" width="7.1640625" style="14" customWidth="1"/>
    <col min="14858" max="14858" width="3.1640625" style="14" customWidth="1"/>
    <col min="14859" max="15088" width="8" style="14"/>
    <col min="15089" max="15089" width="2.6640625" style="14" customWidth="1"/>
    <col min="15090" max="15090" width="1.33203125" style="14" customWidth="1"/>
    <col min="15091" max="15091" width="5.33203125" style="14" customWidth="1"/>
    <col min="15092" max="15092" width="1.33203125" style="14" customWidth="1"/>
    <col min="15093" max="15093" width="8" style="14" customWidth="1"/>
    <col min="15094" max="15094" width="9.5" style="14" customWidth="1"/>
    <col min="15095" max="15095" width="19.83203125" style="14" customWidth="1"/>
    <col min="15096" max="15096" width="1.33203125" style="14" customWidth="1"/>
    <col min="15097" max="15097" width="18.6640625" style="14" customWidth="1"/>
    <col min="15098" max="15098" width="14.6640625" style="14" customWidth="1"/>
    <col min="15099" max="15099" width="1.33203125" style="14" customWidth="1"/>
    <col min="15100" max="15100" width="8" style="14" customWidth="1"/>
    <col min="15101" max="15101" width="14.6640625" style="14" customWidth="1"/>
    <col min="15102" max="15102" width="6.6640625" style="14" customWidth="1"/>
    <col min="15103" max="15103" width="1.33203125" style="14" customWidth="1"/>
    <col min="15104" max="15105" width="14.6640625" style="14" customWidth="1"/>
    <col min="15106" max="15106" width="9.33203125" style="14" customWidth="1"/>
    <col min="15107" max="15107" width="5.33203125" style="14" customWidth="1"/>
    <col min="15108" max="15108" width="8" style="14" customWidth="1"/>
    <col min="15109" max="15109" width="7.1640625" style="14" customWidth="1"/>
    <col min="15110" max="15110" width="4.83203125" style="14" customWidth="1"/>
    <col min="15111" max="15111" width="1.33203125" style="14" customWidth="1"/>
    <col min="15112" max="15112" width="2.6640625" style="14" customWidth="1"/>
    <col min="15113" max="15113" width="7.1640625" style="14" customWidth="1"/>
    <col min="15114" max="15114" width="3.1640625" style="14" customWidth="1"/>
    <col min="15115" max="15344" width="8" style="14"/>
    <col min="15345" max="15345" width="2.6640625" style="14" customWidth="1"/>
    <col min="15346" max="15346" width="1.33203125" style="14" customWidth="1"/>
    <col min="15347" max="15347" width="5.33203125" style="14" customWidth="1"/>
    <col min="15348" max="15348" width="1.33203125" style="14" customWidth="1"/>
    <col min="15349" max="15349" width="8" style="14" customWidth="1"/>
    <col min="15350" max="15350" width="9.5" style="14" customWidth="1"/>
    <col min="15351" max="15351" width="19.83203125" style="14" customWidth="1"/>
    <col min="15352" max="15352" width="1.33203125" style="14" customWidth="1"/>
    <col min="15353" max="15353" width="18.6640625" style="14" customWidth="1"/>
    <col min="15354" max="15354" width="14.6640625" style="14" customWidth="1"/>
    <col min="15355" max="15355" width="1.33203125" style="14" customWidth="1"/>
    <col min="15356" max="15356" width="8" style="14" customWidth="1"/>
    <col min="15357" max="15357" width="14.6640625" style="14" customWidth="1"/>
    <col min="15358" max="15358" width="6.6640625" style="14" customWidth="1"/>
    <col min="15359" max="15359" width="1.33203125" style="14" customWidth="1"/>
    <col min="15360" max="15361" width="14.6640625" style="14" customWidth="1"/>
    <col min="15362" max="15362" width="9.33203125" style="14" customWidth="1"/>
    <col min="15363" max="15363" width="5.33203125" style="14" customWidth="1"/>
    <col min="15364" max="15364" width="8" style="14" customWidth="1"/>
    <col min="15365" max="15365" width="7.1640625" style="14" customWidth="1"/>
    <col min="15366" max="15366" width="4.83203125" style="14" customWidth="1"/>
    <col min="15367" max="15367" width="1.33203125" style="14" customWidth="1"/>
    <col min="15368" max="15368" width="2.6640625" style="14" customWidth="1"/>
    <col min="15369" max="15369" width="7.1640625" style="14" customWidth="1"/>
    <col min="15370" max="15370" width="3.1640625" style="14" customWidth="1"/>
    <col min="15371" max="15600" width="8" style="14"/>
    <col min="15601" max="15601" width="2.6640625" style="14" customWidth="1"/>
    <col min="15602" max="15602" width="1.33203125" style="14" customWidth="1"/>
    <col min="15603" max="15603" width="5.33203125" style="14" customWidth="1"/>
    <col min="15604" max="15604" width="1.33203125" style="14" customWidth="1"/>
    <col min="15605" max="15605" width="8" style="14" customWidth="1"/>
    <col min="15606" max="15606" width="9.5" style="14" customWidth="1"/>
    <col min="15607" max="15607" width="19.83203125" style="14" customWidth="1"/>
    <col min="15608" max="15608" width="1.33203125" style="14" customWidth="1"/>
    <col min="15609" max="15609" width="18.6640625" style="14" customWidth="1"/>
    <col min="15610" max="15610" width="14.6640625" style="14" customWidth="1"/>
    <col min="15611" max="15611" width="1.33203125" style="14" customWidth="1"/>
    <col min="15612" max="15612" width="8" style="14" customWidth="1"/>
    <col min="15613" max="15613" width="14.6640625" style="14" customWidth="1"/>
    <col min="15614" max="15614" width="6.6640625" style="14" customWidth="1"/>
    <col min="15615" max="15615" width="1.33203125" style="14" customWidth="1"/>
    <col min="15616" max="15617" width="14.6640625" style="14" customWidth="1"/>
    <col min="15618" max="15618" width="9.33203125" style="14" customWidth="1"/>
    <col min="15619" max="15619" width="5.33203125" style="14" customWidth="1"/>
    <col min="15620" max="15620" width="8" style="14" customWidth="1"/>
    <col min="15621" max="15621" width="7.1640625" style="14" customWidth="1"/>
    <col min="15622" max="15622" width="4.83203125" style="14" customWidth="1"/>
    <col min="15623" max="15623" width="1.33203125" style="14" customWidth="1"/>
    <col min="15624" max="15624" width="2.6640625" style="14" customWidth="1"/>
    <col min="15625" max="15625" width="7.1640625" style="14" customWidth="1"/>
    <col min="15626" max="15626" width="3.1640625" style="14" customWidth="1"/>
    <col min="15627" max="15856" width="8" style="14"/>
    <col min="15857" max="15857" width="2.6640625" style="14" customWidth="1"/>
    <col min="15858" max="15858" width="1.33203125" style="14" customWidth="1"/>
    <col min="15859" max="15859" width="5.33203125" style="14" customWidth="1"/>
    <col min="15860" max="15860" width="1.33203125" style="14" customWidth="1"/>
    <col min="15861" max="15861" width="8" style="14" customWidth="1"/>
    <col min="15862" max="15862" width="9.5" style="14" customWidth="1"/>
    <col min="15863" max="15863" width="19.83203125" style="14" customWidth="1"/>
    <col min="15864" max="15864" width="1.33203125" style="14" customWidth="1"/>
    <col min="15865" max="15865" width="18.6640625" style="14" customWidth="1"/>
    <col min="15866" max="15866" width="14.6640625" style="14" customWidth="1"/>
    <col min="15867" max="15867" width="1.33203125" style="14" customWidth="1"/>
    <col min="15868" max="15868" width="8" style="14" customWidth="1"/>
    <col min="15869" max="15869" width="14.6640625" style="14" customWidth="1"/>
    <col min="15870" max="15870" width="6.6640625" style="14" customWidth="1"/>
    <col min="15871" max="15871" width="1.33203125" style="14" customWidth="1"/>
    <col min="15872" max="15873" width="14.6640625" style="14" customWidth="1"/>
    <col min="15874" max="15874" width="9.33203125" style="14" customWidth="1"/>
    <col min="15875" max="15875" width="5.33203125" style="14" customWidth="1"/>
    <col min="15876" max="15876" width="8" style="14" customWidth="1"/>
    <col min="15877" max="15877" width="7.1640625" style="14" customWidth="1"/>
    <col min="15878" max="15878" width="4.83203125" style="14" customWidth="1"/>
    <col min="15879" max="15879" width="1.33203125" style="14" customWidth="1"/>
    <col min="15880" max="15880" width="2.6640625" style="14" customWidth="1"/>
    <col min="15881" max="15881" width="7.1640625" style="14" customWidth="1"/>
    <col min="15882" max="15882" width="3.1640625" style="14" customWidth="1"/>
    <col min="15883" max="16112" width="8" style="14"/>
    <col min="16113" max="16113" width="2.6640625" style="14" customWidth="1"/>
    <col min="16114" max="16114" width="1.33203125" style="14" customWidth="1"/>
    <col min="16115" max="16115" width="5.33203125" style="14" customWidth="1"/>
    <col min="16116" max="16116" width="1.33203125" style="14" customWidth="1"/>
    <col min="16117" max="16117" width="8" style="14" customWidth="1"/>
    <col min="16118" max="16118" width="9.5" style="14" customWidth="1"/>
    <col min="16119" max="16119" width="19.83203125" style="14" customWidth="1"/>
    <col min="16120" max="16120" width="1.33203125" style="14" customWidth="1"/>
    <col min="16121" max="16121" width="18.6640625" style="14" customWidth="1"/>
    <col min="16122" max="16122" width="14.6640625" style="14" customWidth="1"/>
    <col min="16123" max="16123" width="1.33203125" style="14" customWidth="1"/>
    <col min="16124" max="16124" width="8" style="14" customWidth="1"/>
    <col min="16125" max="16125" width="14.6640625" style="14" customWidth="1"/>
    <col min="16126" max="16126" width="6.6640625" style="14" customWidth="1"/>
    <col min="16127" max="16127" width="1.33203125" style="14" customWidth="1"/>
    <col min="16128" max="16129" width="14.6640625" style="14" customWidth="1"/>
    <col min="16130" max="16130" width="9.33203125" style="14" customWidth="1"/>
    <col min="16131" max="16131" width="5.33203125" style="14" customWidth="1"/>
    <col min="16132" max="16132" width="8" style="14" customWidth="1"/>
    <col min="16133" max="16133" width="7.1640625" style="14" customWidth="1"/>
    <col min="16134" max="16134" width="4.83203125" style="14" customWidth="1"/>
    <col min="16135" max="16135" width="1.33203125" style="14" customWidth="1"/>
    <col min="16136" max="16136" width="2.6640625" style="14" customWidth="1"/>
    <col min="16137" max="16137" width="7.1640625" style="14" customWidth="1"/>
    <col min="16138" max="16138" width="3.1640625" style="14" customWidth="1"/>
    <col min="16139" max="16384" width="8" style="14"/>
  </cols>
  <sheetData>
    <row r="1" spans="1:11" ht="12.75" customHeight="1"/>
    <row r="3" spans="1:11">
      <c r="A3" s="560"/>
      <c r="B3" s="560"/>
      <c r="C3" s="560"/>
      <c r="D3" s="560"/>
      <c r="E3" s="560"/>
      <c r="F3" s="560"/>
      <c r="G3" s="560"/>
      <c r="H3" s="560"/>
      <c r="I3" s="560"/>
      <c r="J3" s="560"/>
      <c r="K3" s="560"/>
    </row>
    <row r="4" spans="1:11">
      <c r="A4" s="560"/>
      <c r="B4" s="560"/>
      <c r="C4" s="560"/>
      <c r="D4" s="560"/>
      <c r="E4" s="560"/>
      <c r="F4" s="560"/>
      <c r="G4" s="560"/>
      <c r="H4" s="560"/>
      <c r="I4" s="560"/>
      <c r="J4" s="560"/>
      <c r="K4" s="560"/>
    </row>
    <row r="5" spans="1:11" ht="28.5" customHeight="1">
      <c r="A5" s="564" t="s">
        <v>24</v>
      </c>
      <c r="B5" s="564"/>
      <c r="C5" s="564"/>
      <c r="D5" s="564"/>
      <c r="E5" s="564"/>
      <c r="F5" s="564"/>
      <c r="G5" s="564"/>
      <c r="H5" s="564"/>
      <c r="I5" s="564"/>
      <c r="J5" s="564"/>
      <c r="K5" s="564"/>
    </row>
    <row r="6" spans="1:11" ht="20.25" customHeight="1">
      <c r="A6" s="563" t="s">
        <v>81</v>
      </c>
      <c r="B6" s="563"/>
      <c r="C6" s="563"/>
      <c r="D6" s="563"/>
      <c r="E6" s="563"/>
      <c r="F6" s="563"/>
      <c r="G6" s="563"/>
      <c r="H6" s="563"/>
      <c r="I6" s="563"/>
      <c r="J6" s="563"/>
      <c r="K6" s="563"/>
    </row>
    <row r="7" spans="1:11" ht="27" customHeight="1">
      <c r="A7" s="426" t="s">
        <v>56</v>
      </c>
      <c r="B7" s="426"/>
      <c r="C7" s="426"/>
      <c r="D7" s="426"/>
      <c r="E7" s="426"/>
      <c r="F7" s="426"/>
      <c r="G7" s="426"/>
      <c r="H7" s="426"/>
      <c r="I7" s="426"/>
      <c r="J7" s="426"/>
      <c r="K7" s="426"/>
    </row>
    <row r="8" spans="1:11" ht="22.5" customHeight="1">
      <c r="A8" s="562" t="s">
        <v>243</v>
      </c>
      <c r="B8" s="562"/>
      <c r="C8" s="562"/>
      <c r="D8" s="562"/>
      <c r="E8" s="562"/>
      <c r="F8" s="562"/>
      <c r="G8" s="562"/>
      <c r="H8" s="562"/>
      <c r="I8" s="562"/>
      <c r="J8" s="562"/>
      <c r="K8" s="562"/>
    </row>
    <row r="9" spans="1:11" ht="15">
      <c r="A9" s="562" t="str">
        <f>'Programación Académica'!Q10</f>
        <v>Acumulada al 4to Trimestre (Enero - Diciembre) 2024</v>
      </c>
      <c r="B9" s="562"/>
      <c r="C9" s="562"/>
      <c r="D9" s="562"/>
      <c r="E9" s="562"/>
      <c r="F9" s="562"/>
      <c r="G9" s="562"/>
      <c r="H9" s="562"/>
      <c r="I9" s="562"/>
      <c r="J9" s="562"/>
      <c r="K9" s="562"/>
    </row>
    <row r="10" spans="1:11" ht="14.25" customHeight="1">
      <c r="A10" s="58"/>
      <c r="B10" s="58"/>
      <c r="C10" s="58"/>
      <c r="D10" s="58"/>
      <c r="E10" s="47"/>
      <c r="F10" s="58"/>
      <c r="G10" s="58"/>
      <c r="H10" s="58"/>
      <c r="I10" s="58"/>
      <c r="J10" s="58"/>
      <c r="K10" s="58"/>
    </row>
    <row r="11" spans="1:11" ht="12.75" customHeight="1">
      <c r="I11" s="565" t="s">
        <v>1064</v>
      </c>
      <c r="J11" s="565"/>
      <c r="K11" s="565"/>
    </row>
    <row r="12" spans="1:11">
      <c r="I12" s="565"/>
      <c r="J12" s="565"/>
      <c r="K12" s="565"/>
    </row>
    <row r="13" spans="1:11" ht="24" customHeight="1">
      <c r="H13" s="46"/>
      <c r="I13" s="566" t="s">
        <v>1065</v>
      </c>
      <c r="J13" s="566"/>
      <c r="K13" s="566"/>
    </row>
    <row r="14" spans="1:11">
      <c r="A14" s="567" t="s">
        <v>958</v>
      </c>
      <c r="B14" s="567"/>
      <c r="C14" s="567"/>
      <c r="D14" s="567"/>
      <c r="E14" s="567"/>
      <c r="F14" s="567"/>
      <c r="G14" s="567"/>
      <c r="H14" s="567"/>
      <c r="I14" s="567"/>
      <c r="J14" s="567"/>
      <c r="K14" s="567"/>
    </row>
    <row r="15" spans="1:11">
      <c r="A15" s="48"/>
      <c r="B15" s="48"/>
      <c r="C15" s="48"/>
      <c r="D15" s="48"/>
      <c r="E15" s="45"/>
      <c r="F15" s="48"/>
      <c r="G15" s="48"/>
      <c r="H15" s="561" t="s">
        <v>82</v>
      </c>
      <c r="I15" s="561"/>
      <c r="J15" s="48"/>
      <c r="K15" s="48"/>
    </row>
    <row r="16" spans="1:11" s="59" customFormat="1" ht="39.75" customHeight="1">
      <c r="A16" s="60" t="s">
        <v>84</v>
      </c>
      <c r="B16" s="60" t="s">
        <v>246</v>
      </c>
      <c r="C16" s="60" t="s">
        <v>54</v>
      </c>
      <c r="D16" s="60" t="s">
        <v>83</v>
      </c>
      <c r="E16" s="61" t="s">
        <v>73</v>
      </c>
      <c r="F16" s="60" t="s">
        <v>244</v>
      </c>
      <c r="G16" s="60" t="s">
        <v>245</v>
      </c>
      <c r="H16" s="60" t="s">
        <v>17</v>
      </c>
      <c r="I16" s="60" t="s">
        <v>18</v>
      </c>
      <c r="J16" s="60" t="s">
        <v>201</v>
      </c>
      <c r="K16" s="60" t="s">
        <v>78</v>
      </c>
    </row>
    <row r="17" spans="1:11" ht="24">
      <c r="A17" s="106">
        <v>165</v>
      </c>
      <c r="B17" s="95" t="s">
        <v>34</v>
      </c>
      <c r="C17" s="100" t="s">
        <v>447</v>
      </c>
      <c r="D17" s="100" t="s">
        <v>863</v>
      </c>
      <c r="E17" s="96" t="s">
        <v>176</v>
      </c>
      <c r="F17" s="100" t="s">
        <v>66</v>
      </c>
      <c r="G17" s="106">
        <v>22</v>
      </c>
      <c r="H17" s="106">
        <v>11</v>
      </c>
      <c r="I17" s="106">
        <v>11</v>
      </c>
      <c r="J17" s="106">
        <v>21</v>
      </c>
      <c r="K17" s="106">
        <v>1</v>
      </c>
    </row>
    <row r="18" spans="1:11" ht="24">
      <c r="A18" s="106">
        <v>241</v>
      </c>
      <c r="B18" s="95" t="s">
        <v>88</v>
      </c>
      <c r="C18" s="100" t="s">
        <v>311</v>
      </c>
      <c r="D18" s="100" t="s">
        <v>620</v>
      </c>
      <c r="E18" s="96" t="s">
        <v>176</v>
      </c>
      <c r="F18" s="100" t="s">
        <v>66</v>
      </c>
      <c r="G18" s="106">
        <v>25</v>
      </c>
      <c r="H18" s="106">
        <v>9</v>
      </c>
      <c r="I18" s="106">
        <v>16</v>
      </c>
      <c r="J18" s="106">
        <v>22</v>
      </c>
      <c r="K18" s="106">
        <v>3</v>
      </c>
    </row>
    <row r="19" spans="1:11" ht="24">
      <c r="A19" s="106">
        <v>273</v>
      </c>
      <c r="B19" s="95" t="s">
        <v>824</v>
      </c>
      <c r="C19" s="100" t="s">
        <v>825</v>
      </c>
      <c r="D19" s="100" t="s">
        <v>864</v>
      </c>
      <c r="E19" s="96" t="s">
        <v>176</v>
      </c>
      <c r="F19" s="100" t="s">
        <v>66</v>
      </c>
      <c r="G19" s="106">
        <v>23</v>
      </c>
      <c r="H19" s="106">
        <v>16</v>
      </c>
      <c r="I19" s="106">
        <v>7</v>
      </c>
      <c r="J19" s="106">
        <v>19</v>
      </c>
      <c r="K19" s="106">
        <v>4</v>
      </c>
    </row>
    <row r="20" spans="1:11" ht="24">
      <c r="A20" s="106">
        <v>335</v>
      </c>
      <c r="B20" s="95" t="s">
        <v>88</v>
      </c>
      <c r="C20" s="100" t="s">
        <v>455</v>
      </c>
      <c r="D20" s="100" t="s">
        <v>621</v>
      </c>
      <c r="E20" s="96" t="s">
        <v>176</v>
      </c>
      <c r="F20" s="100" t="s">
        <v>66</v>
      </c>
      <c r="G20" s="106">
        <v>9</v>
      </c>
      <c r="H20" s="106">
        <v>5</v>
      </c>
      <c r="I20" s="106">
        <v>4</v>
      </c>
      <c r="J20" s="106">
        <v>9</v>
      </c>
      <c r="K20" s="106">
        <v>0</v>
      </c>
    </row>
    <row r="21" spans="1:11" ht="24">
      <c r="A21" s="106">
        <v>342</v>
      </c>
      <c r="B21" s="95" t="s">
        <v>845</v>
      </c>
      <c r="C21" s="100" t="s">
        <v>846</v>
      </c>
      <c r="D21" s="100" t="s">
        <v>865</v>
      </c>
      <c r="E21" s="96" t="s">
        <v>176</v>
      </c>
      <c r="F21" s="100" t="s">
        <v>66</v>
      </c>
      <c r="G21" s="106">
        <v>29</v>
      </c>
      <c r="H21" s="106">
        <v>15</v>
      </c>
      <c r="I21" s="106">
        <v>14</v>
      </c>
      <c r="J21" s="106">
        <v>26</v>
      </c>
      <c r="K21" s="106">
        <v>3</v>
      </c>
    </row>
    <row r="22" spans="1:11">
      <c r="A22" s="233"/>
      <c r="B22" s="234" t="s">
        <v>203</v>
      </c>
      <c r="C22" s="235">
        <f>COUNTA(C17:C21)</f>
        <v>5</v>
      </c>
      <c r="D22" s="236"/>
      <c r="E22" s="237"/>
      <c r="F22" s="236"/>
      <c r="G22" s="238">
        <f>SUM(G17:G21)</f>
        <v>108</v>
      </c>
      <c r="H22" s="238">
        <f t="shared" ref="H22:K22" si="0">SUM(H17:H21)</f>
        <v>56</v>
      </c>
      <c r="I22" s="238">
        <f t="shared" si="0"/>
        <v>52</v>
      </c>
      <c r="J22" s="238">
        <f t="shared" si="0"/>
        <v>97</v>
      </c>
      <c r="K22" s="238">
        <f t="shared" si="0"/>
        <v>11</v>
      </c>
    </row>
    <row r="23" spans="1:11" ht="24">
      <c r="A23" s="106">
        <v>276</v>
      </c>
      <c r="B23" s="95" t="s">
        <v>39</v>
      </c>
      <c r="C23" s="100" t="s">
        <v>255</v>
      </c>
      <c r="D23" s="100" t="s">
        <v>343</v>
      </c>
      <c r="E23" s="96" t="s">
        <v>176</v>
      </c>
      <c r="F23" s="100" t="s">
        <v>67</v>
      </c>
      <c r="G23" s="106">
        <v>9</v>
      </c>
      <c r="H23" s="106">
        <v>6</v>
      </c>
      <c r="I23" s="106">
        <v>3</v>
      </c>
      <c r="J23" s="106">
        <v>8</v>
      </c>
      <c r="K23" s="106">
        <v>1</v>
      </c>
    </row>
    <row r="24" spans="1:11" ht="24">
      <c r="A24" s="106">
        <v>317</v>
      </c>
      <c r="B24" s="95" t="s">
        <v>1003</v>
      </c>
      <c r="C24" s="100" t="s">
        <v>1004</v>
      </c>
      <c r="D24" s="100" t="s">
        <v>1005</v>
      </c>
      <c r="E24" s="96" t="s">
        <v>176</v>
      </c>
      <c r="F24" s="100" t="s">
        <v>67</v>
      </c>
      <c r="G24" s="106">
        <v>18</v>
      </c>
      <c r="H24" s="106">
        <v>12</v>
      </c>
      <c r="I24" s="106">
        <v>6</v>
      </c>
      <c r="J24" s="106">
        <v>13</v>
      </c>
      <c r="K24" s="106">
        <v>5</v>
      </c>
    </row>
    <row r="25" spans="1:11">
      <c r="A25" s="233"/>
      <c r="B25" s="234" t="s">
        <v>203</v>
      </c>
      <c r="C25" s="235">
        <f>COUNTA(C23:C24)</f>
        <v>2</v>
      </c>
      <c r="D25" s="236"/>
      <c r="E25" s="237"/>
      <c r="F25" s="236"/>
      <c r="G25" s="238">
        <f>SUM(G23:G24)</f>
        <v>27</v>
      </c>
      <c r="H25" s="238">
        <f t="shared" ref="H25:K25" si="1">SUM(H23:H24)</f>
        <v>18</v>
      </c>
      <c r="I25" s="238">
        <f t="shared" si="1"/>
        <v>9</v>
      </c>
      <c r="J25" s="238">
        <f t="shared" si="1"/>
        <v>21</v>
      </c>
      <c r="K25" s="238">
        <f t="shared" si="1"/>
        <v>6</v>
      </c>
    </row>
    <row r="26" spans="1:11">
      <c r="A26" s="227"/>
      <c r="B26" s="228" t="s">
        <v>202</v>
      </c>
      <c r="C26" s="229">
        <f>SUM(C22,C25)</f>
        <v>7</v>
      </c>
      <c r="D26" s="230"/>
      <c r="E26" s="231"/>
      <c r="F26" s="230"/>
      <c r="G26" s="232">
        <f>SUM(G25,G22)</f>
        <v>135</v>
      </c>
      <c r="H26" s="232">
        <f t="shared" ref="H26:K26" si="2">SUM(H25,H22)</f>
        <v>74</v>
      </c>
      <c r="I26" s="232">
        <f t="shared" si="2"/>
        <v>61</v>
      </c>
      <c r="J26" s="232">
        <f t="shared" si="2"/>
        <v>118</v>
      </c>
      <c r="K26" s="232">
        <f t="shared" si="2"/>
        <v>17</v>
      </c>
    </row>
    <row r="27" spans="1:11" ht="24">
      <c r="A27" s="106">
        <v>2</v>
      </c>
      <c r="B27" s="97" t="s">
        <v>618</v>
      </c>
      <c r="C27" s="100" t="s">
        <v>323</v>
      </c>
      <c r="D27" s="100" t="s">
        <v>622</v>
      </c>
      <c r="E27" s="96" t="s">
        <v>75</v>
      </c>
      <c r="F27" s="100" t="s">
        <v>66</v>
      </c>
      <c r="G27" s="106">
        <v>82</v>
      </c>
      <c r="H27" s="106">
        <v>34</v>
      </c>
      <c r="I27" s="106">
        <v>48</v>
      </c>
      <c r="J27" s="106">
        <v>82</v>
      </c>
      <c r="K27" s="106">
        <v>0</v>
      </c>
    </row>
    <row r="28" spans="1:11">
      <c r="A28" s="106">
        <v>5</v>
      </c>
      <c r="B28" s="97" t="s">
        <v>405</v>
      </c>
      <c r="C28" s="100" t="s">
        <v>406</v>
      </c>
      <c r="D28" s="100" t="s">
        <v>623</v>
      </c>
      <c r="E28" s="96" t="s">
        <v>75</v>
      </c>
      <c r="F28" s="100" t="s">
        <v>66</v>
      </c>
      <c r="G28" s="106">
        <v>24</v>
      </c>
      <c r="H28" s="106">
        <v>17</v>
      </c>
      <c r="I28" s="106">
        <v>7</v>
      </c>
      <c r="J28" s="106">
        <v>24</v>
      </c>
      <c r="K28" s="106">
        <v>0</v>
      </c>
    </row>
    <row r="29" spans="1:11" ht="24">
      <c r="A29" s="106">
        <v>6</v>
      </c>
      <c r="B29" s="97" t="s">
        <v>33</v>
      </c>
      <c r="C29" s="100" t="s">
        <v>398</v>
      </c>
      <c r="D29" s="100" t="s">
        <v>623</v>
      </c>
      <c r="E29" s="96" t="s">
        <v>75</v>
      </c>
      <c r="F29" s="100" t="s">
        <v>66</v>
      </c>
      <c r="G29" s="106">
        <v>66</v>
      </c>
      <c r="H29" s="106">
        <v>47</v>
      </c>
      <c r="I29" s="106">
        <v>19</v>
      </c>
      <c r="J29" s="106">
        <v>60</v>
      </c>
      <c r="K29" s="106">
        <v>6</v>
      </c>
    </row>
    <row r="30" spans="1:11" ht="24">
      <c r="A30" s="106">
        <v>7</v>
      </c>
      <c r="B30" s="95" t="s">
        <v>33</v>
      </c>
      <c r="C30" s="100" t="s">
        <v>397</v>
      </c>
      <c r="D30" s="100" t="s">
        <v>623</v>
      </c>
      <c r="E30" s="96" t="s">
        <v>75</v>
      </c>
      <c r="F30" s="100" t="s">
        <v>66</v>
      </c>
      <c r="G30" s="106">
        <v>17</v>
      </c>
      <c r="H30" s="106">
        <v>13</v>
      </c>
      <c r="I30" s="106">
        <v>4</v>
      </c>
      <c r="J30" s="106">
        <v>17</v>
      </c>
      <c r="K30" s="106">
        <v>0</v>
      </c>
    </row>
    <row r="31" spans="1:11">
      <c r="A31" s="106">
        <v>8</v>
      </c>
      <c r="B31" s="95" t="s">
        <v>43</v>
      </c>
      <c r="C31" s="100" t="s">
        <v>304</v>
      </c>
      <c r="D31" s="100" t="s">
        <v>623</v>
      </c>
      <c r="E31" s="96" t="s">
        <v>75</v>
      </c>
      <c r="F31" s="100" t="s">
        <v>66</v>
      </c>
      <c r="G31" s="106">
        <v>14</v>
      </c>
      <c r="H31" s="106">
        <v>6</v>
      </c>
      <c r="I31" s="106">
        <v>8</v>
      </c>
      <c r="J31" s="106">
        <v>13</v>
      </c>
      <c r="K31" s="106">
        <v>1</v>
      </c>
    </row>
    <row r="32" spans="1:11">
      <c r="A32" s="106">
        <v>11</v>
      </c>
      <c r="B32" s="95" t="s">
        <v>50</v>
      </c>
      <c r="C32" s="100" t="s">
        <v>318</v>
      </c>
      <c r="D32" s="100" t="s">
        <v>624</v>
      </c>
      <c r="E32" s="96" t="s">
        <v>75</v>
      </c>
      <c r="F32" s="100" t="s">
        <v>66</v>
      </c>
      <c r="G32" s="106">
        <v>19</v>
      </c>
      <c r="H32" s="106">
        <v>9</v>
      </c>
      <c r="I32" s="106">
        <v>10</v>
      </c>
      <c r="J32" s="106">
        <v>16</v>
      </c>
      <c r="K32" s="106">
        <v>3</v>
      </c>
    </row>
    <row r="33" spans="1:11">
      <c r="A33" s="106">
        <v>12</v>
      </c>
      <c r="B33" s="95" t="s">
        <v>528</v>
      </c>
      <c r="C33" s="100" t="s">
        <v>529</v>
      </c>
      <c r="D33" s="100" t="s">
        <v>866</v>
      </c>
      <c r="E33" s="96" t="s">
        <v>75</v>
      </c>
      <c r="F33" s="100" t="s">
        <v>66</v>
      </c>
      <c r="G33" s="106">
        <v>20</v>
      </c>
      <c r="H33" s="106">
        <v>13</v>
      </c>
      <c r="I33" s="106">
        <v>7</v>
      </c>
      <c r="J33" s="106">
        <v>19</v>
      </c>
      <c r="K33" s="106">
        <v>1</v>
      </c>
    </row>
    <row r="34" spans="1:11">
      <c r="A34" s="106">
        <v>14</v>
      </c>
      <c r="B34" s="95" t="s">
        <v>528</v>
      </c>
      <c r="C34" s="100" t="s">
        <v>747</v>
      </c>
      <c r="D34" s="100" t="s">
        <v>867</v>
      </c>
      <c r="E34" s="96" t="s">
        <v>75</v>
      </c>
      <c r="F34" s="100" t="s">
        <v>66</v>
      </c>
      <c r="G34" s="106">
        <v>21</v>
      </c>
      <c r="H34" s="106">
        <v>14</v>
      </c>
      <c r="I34" s="106">
        <v>7</v>
      </c>
      <c r="J34" s="106">
        <v>20</v>
      </c>
      <c r="K34" s="106">
        <v>1</v>
      </c>
    </row>
    <row r="35" spans="1:11">
      <c r="A35" s="106">
        <v>22</v>
      </c>
      <c r="B35" s="95" t="s">
        <v>465</v>
      </c>
      <c r="C35" s="100" t="s">
        <v>541</v>
      </c>
      <c r="D35" s="100" t="s">
        <v>868</v>
      </c>
      <c r="E35" s="96" t="s">
        <v>75</v>
      </c>
      <c r="F35" s="100" t="s">
        <v>66</v>
      </c>
      <c r="G35" s="106">
        <v>15</v>
      </c>
      <c r="H35" s="106">
        <v>14</v>
      </c>
      <c r="I35" s="106">
        <v>1</v>
      </c>
      <c r="J35" s="106">
        <v>15</v>
      </c>
      <c r="K35" s="106">
        <v>0</v>
      </c>
    </row>
    <row r="36" spans="1:11">
      <c r="A36" s="106">
        <v>23</v>
      </c>
      <c r="B36" s="95" t="s">
        <v>733</v>
      </c>
      <c r="C36" s="100" t="s">
        <v>734</v>
      </c>
      <c r="D36" s="100" t="s">
        <v>869</v>
      </c>
      <c r="E36" s="96" t="s">
        <v>75</v>
      </c>
      <c r="F36" s="100" t="s">
        <v>66</v>
      </c>
      <c r="G36" s="106">
        <v>17</v>
      </c>
      <c r="H36" s="106">
        <v>13</v>
      </c>
      <c r="I36" s="106">
        <v>4</v>
      </c>
      <c r="J36" s="106">
        <v>12</v>
      </c>
      <c r="K36" s="106">
        <v>5</v>
      </c>
    </row>
    <row r="37" spans="1:11">
      <c r="A37" s="106">
        <v>24</v>
      </c>
      <c r="B37" s="95" t="s">
        <v>88</v>
      </c>
      <c r="C37" s="100" t="s">
        <v>807</v>
      </c>
      <c r="D37" s="100" t="s">
        <v>1006</v>
      </c>
      <c r="E37" s="96" t="s">
        <v>75</v>
      </c>
      <c r="F37" s="100" t="s">
        <v>66</v>
      </c>
      <c r="G37" s="106">
        <v>18</v>
      </c>
      <c r="H37" s="106">
        <v>13</v>
      </c>
      <c r="I37" s="106">
        <v>5</v>
      </c>
      <c r="J37" s="106">
        <v>17</v>
      </c>
      <c r="K37" s="106">
        <v>1</v>
      </c>
    </row>
    <row r="38" spans="1:11" ht="24">
      <c r="A38" s="106">
        <v>25</v>
      </c>
      <c r="B38" s="95" t="s">
        <v>410</v>
      </c>
      <c r="C38" s="100" t="s">
        <v>837</v>
      </c>
      <c r="D38" s="100" t="s">
        <v>1006</v>
      </c>
      <c r="E38" s="96" t="s">
        <v>75</v>
      </c>
      <c r="F38" s="100" t="s">
        <v>66</v>
      </c>
      <c r="G38" s="106">
        <v>31</v>
      </c>
      <c r="H38" s="106">
        <v>21</v>
      </c>
      <c r="I38" s="106">
        <v>10</v>
      </c>
      <c r="J38" s="106">
        <v>27</v>
      </c>
      <c r="K38" s="106">
        <v>4</v>
      </c>
    </row>
    <row r="39" spans="1:11" ht="24">
      <c r="A39" s="106">
        <v>27</v>
      </c>
      <c r="B39" s="95" t="s">
        <v>849</v>
      </c>
      <c r="C39" s="100" t="s">
        <v>850</v>
      </c>
      <c r="D39" s="100" t="s">
        <v>1007</v>
      </c>
      <c r="E39" s="96" t="s">
        <v>75</v>
      </c>
      <c r="F39" s="100" t="s">
        <v>66</v>
      </c>
      <c r="G39" s="106">
        <v>100</v>
      </c>
      <c r="H39" s="106">
        <v>68</v>
      </c>
      <c r="I39" s="106">
        <v>32</v>
      </c>
      <c r="J39" s="106">
        <v>100</v>
      </c>
      <c r="K39" s="106">
        <v>0</v>
      </c>
    </row>
    <row r="40" spans="1:11">
      <c r="A40" s="106">
        <v>33</v>
      </c>
      <c r="B40" s="95" t="s">
        <v>530</v>
      </c>
      <c r="C40" s="100" t="s">
        <v>531</v>
      </c>
      <c r="D40" s="100" t="s">
        <v>870</v>
      </c>
      <c r="E40" s="96" t="s">
        <v>75</v>
      </c>
      <c r="F40" s="100" t="s">
        <v>66</v>
      </c>
      <c r="G40" s="106">
        <v>31</v>
      </c>
      <c r="H40" s="106">
        <v>13</v>
      </c>
      <c r="I40" s="106">
        <v>18</v>
      </c>
      <c r="J40" s="106">
        <v>31</v>
      </c>
      <c r="K40" s="106">
        <v>0</v>
      </c>
    </row>
    <row r="41" spans="1:11">
      <c r="A41" s="106">
        <v>36</v>
      </c>
      <c r="B41" s="95" t="s">
        <v>557</v>
      </c>
      <c r="C41" s="100" t="s">
        <v>766</v>
      </c>
      <c r="D41" s="100" t="s">
        <v>871</v>
      </c>
      <c r="E41" s="96" t="s">
        <v>75</v>
      </c>
      <c r="F41" s="100" t="s">
        <v>66</v>
      </c>
      <c r="G41" s="106">
        <v>11</v>
      </c>
      <c r="H41" s="106">
        <v>1</v>
      </c>
      <c r="I41" s="106">
        <v>10</v>
      </c>
      <c r="J41" s="106">
        <v>8</v>
      </c>
      <c r="K41" s="106">
        <v>3</v>
      </c>
    </row>
    <row r="42" spans="1:11">
      <c r="A42" s="106">
        <v>37</v>
      </c>
      <c r="B42" s="95" t="s">
        <v>39</v>
      </c>
      <c r="C42" s="100" t="s">
        <v>745</v>
      </c>
      <c r="D42" s="100" t="s">
        <v>871</v>
      </c>
      <c r="E42" s="96" t="s">
        <v>75</v>
      </c>
      <c r="F42" s="100" t="s">
        <v>66</v>
      </c>
      <c r="G42" s="106">
        <v>9</v>
      </c>
      <c r="H42" s="106">
        <v>9</v>
      </c>
      <c r="I42" s="106">
        <v>0</v>
      </c>
      <c r="J42" s="106">
        <v>8</v>
      </c>
      <c r="K42" s="106">
        <v>1</v>
      </c>
    </row>
    <row r="43" spans="1:11">
      <c r="A43" s="106">
        <v>39</v>
      </c>
      <c r="B43" s="95" t="s">
        <v>793</v>
      </c>
      <c r="C43" s="100" t="s">
        <v>794</v>
      </c>
      <c r="D43" s="100" t="s">
        <v>871</v>
      </c>
      <c r="E43" s="96" t="s">
        <v>75</v>
      </c>
      <c r="F43" s="100" t="s">
        <v>66</v>
      </c>
      <c r="G43" s="106">
        <v>20</v>
      </c>
      <c r="H43" s="106">
        <v>10</v>
      </c>
      <c r="I43" s="106">
        <v>10</v>
      </c>
      <c r="J43" s="106">
        <v>10</v>
      </c>
      <c r="K43" s="106">
        <v>10</v>
      </c>
    </row>
    <row r="44" spans="1:11" ht="24">
      <c r="A44" s="106">
        <v>41</v>
      </c>
      <c r="B44" s="95" t="s">
        <v>619</v>
      </c>
      <c r="C44" s="100" t="s">
        <v>798</v>
      </c>
      <c r="D44" s="100" t="s">
        <v>1008</v>
      </c>
      <c r="E44" s="96" t="s">
        <v>75</v>
      </c>
      <c r="F44" s="100" t="s">
        <v>66</v>
      </c>
      <c r="G44" s="106">
        <v>36</v>
      </c>
      <c r="H44" s="106">
        <v>27</v>
      </c>
      <c r="I44" s="106">
        <v>9</v>
      </c>
      <c r="J44" s="106">
        <v>26</v>
      </c>
      <c r="K44" s="106">
        <v>10</v>
      </c>
    </row>
    <row r="45" spans="1:11" ht="24">
      <c r="A45" s="106">
        <v>42</v>
      </c>
      <c r="B45" s="95" t="s">
        <v>445</v>
      </c>
      <c r="C45" s="100" t="s">
        <v>812</v>
      </c>
      <c r="D45" s="100" t="s">
        <v>1008</v>
      </c>
      <c r="E45" s="96" t="s">
        <v>75</v>
      </c>
      <c r="F45" s="100" t="s">
        <v>66</v>
      </c>
      <c r="G45" s="106">
        <v>40</v>
      </c>
      <c r="H45" s="106">
        <v>26</v>
      </c>
      <c r="I45" s="106">
        <v>14</v>
      </c>
      <c r="J45" s="106">
        <v>17</v>
      </c>
      <c r="K45" s="106">
        <v>23</v>
      </c>
    </row>
    <row r="46" spans="1:11">
      <c r="A46" s="106">
        <v>43</v>
      </c>
      <c r="B46" s="95" t="s">
        <v>40</v>
      </c>
      <c r="C46" s="100" t="s">
        <v>856</v>
      </c>
      <c r="D46" s="100" t="s">
        <v>1009</v>
      </c>
      <c r="E46" s="96" t="s">
        <v>75</v>
      </c>
      <c r="F46" s="100" t="s">
        <v>66</v>
      </c>
      <c r="G46" s="106">
        <v>39</v>
      </c>
      <c r="H46" s="106">
        <v>28</v>
      </c>
      <c r="I46" s="106">
        <v>11</v>
      </c>
      <c r="J46" s="106">
        <v>16</v>
      </c>
      <c r="K46" s="106">
        <v>23</v>
      </c>
    </row>
    <row r="47" spans="1:11">
      <c r="A47" s="106">
        <v>52</v>
      </c>
      <c r="B47" s="95" t="s">
        <v>37</v>
      </c>
      <c r="C47" s="100" t="s">
        <v>436</v>
      </c>
      <c r="D47" s="100" t="s">
        <v>625</v>
      </c>
      <c r="E47" s="96" t="s">
        <v>75</v>
      </c>
      <c r="F47" s="100" t="s">
        <v>66</v>
      </c>
      <c r="G47" s="106">
        <v>14</v>
      </c>
      <c r="H47" s="106">
        <v>12</v>
      </c>
      <c r="I47" s="106">
        <v>2</v>
      </c>
      <c r="J47" s="106">
        <v>8</v>
      </c>
      <c r="K47" s="106">
        <v>6</v>
      </c>
    </row>
    <row r="48" spans="1:11">
      <c r="A48" s="106">
        <v>53</v>
      </c>
      <c r="B48" s="95" t="s">
        <v>511</v>
      </c>
      <c r="C48" s="100" t="s">
        <v>512</v>
      </c>
      <c r="D48" s="100" t="s">
        <v>625</v>
      </c>
      <c r="E48" s="96" t="s">
        <v>75</v>
      </c>
      <c r="F48" s="100" t="s">
        <v>66</v>
      </c>
      <c r="G48" s="106">
        <v>12</v>
      </c>
      <c r="H48" s="106">
        <v>11</v>
      </c>
      <c r="I48" s="106">
        <v>1</v>
      </c>
      <c r="J48" s="106">
        <v>12</v>
      </c>
      <c r="K48" s="106">
        <v>0</v>
      </c>
    </row>
    <row r="49" spans="1:11">
      <c r="A49" s="106">
        <v>54</v>
      </c>
      <c r="B49" s="95" t="s">
        <v>511</v>
      </c>
      <c r="C49" s="100" t="s">
        <v>514</v>
      </c>
      <c r="D49" s="100" t="s">
        <v>625</v>
      </c>
      <c r="E49" s="96" t="s">
        <v>75</v>
      </c>
      <c r="F49" s="100" t="s">
        <v>66</v>
      </c>
      <c r="G49" s="106">
        <v>20</v>
      </c>
      <c r="H49" s="106">
        <v>13</v>
      </c>
      <c r="I49" s="106">
        <v>7</v>
      </c>
      <c r="J49" s="106">
        <v>20</v>
      </c>
      <c r="K49" s="106">
        <v>0</v>
      </c>
    </row>
    <row r="50" spans="1:11">
      <c r="A50" s="106">
        <v>56</v>
      </c>
      <c r="B50" s="95" t="s">
        <v>533</v>
      </c>
      <c r="C50" s="100" t="s">
        <v>534</v>
      </c>
      <c r="D50" s="100" t="s">
        <v>872</v>
      </c>
      <c r="E50" s="96" t="s">
        <v>75</v>
      </c>
      <c r="F50" s="100" t="s">
        <v>66</v>
      </c>
      <c r="G50" s="106">
        <v>26</v>
      </c>
      <c r="H50" s="106">
        <v>15</v>
      </c>
      <c r="I50" s="106">
        <v>11</v>
      </c>
      <c r="J50" s="106">
        <v>21</v>
      </c>
      <c r="K50" s="106">
        <v>5</v>
      </c>
    </row>
    <row r="51" spans="1:11">
      <c r="A51" s="106">
        <v>59</v>
      </c>
      <c r="B51" s="95" t="s">
        <v>34</v>
      </c>
      <c r="C51" s="100" t="s">
        <v>775</v>
      </c>
      <c r="D51" s="100" t="s">
        <v>1010</v>
      </c>
      <c r="E51" s="96" t="s">
        <v>75</v>
      </c>
      <c r="F51" s="100" t="s">
        <v>66</v>
      </c>
      <c r="G51" s="106">
        <v>16</v>
      </c>
      <c r="H51" s="106">
        <v>13</v>
      </c>
      <c r="I51" s="106">
        <v>3</v>
      </c>
      <c r="J51" s="106">
        <v>15</v>
      </c>
      <c r="K51" s="106">
        <v>1</v>
      </c>
    </row>
    <row r="52" spans="1:11">
      <c r="A52" s="106">
        <v>61</v>
      </c>
      <c r="B52" s="95" t="s">
        <v>47</v>
      </c>
      <c r="C52" s="100" t="s">
        <v>549</v>
      </c>
      <c r="D52" s="100" t="s">
        <v>1011</v>
      </c>
      <c r="E52" s="96" t="s">
        <v>75</v>
      </c>
      <c r="F52" s="100" t="s">
        <v>66</v>
      </c>
      <c r="G52" s="106">
        <v>22</v>
      </c>
      <c r="H52" s="106">
        <v>14</v>
      </c>
      <c r="I52" s="106">
        <v>8</v>
      </c>
      <c r="J52" s="106">
        <v>6</v>
      </c>
      <c r="K52" s="106">
        <v>16</v>
      </c>
    </row>
    <row r="53" spans="1:11">
      <c r="A53" s="106">
        <v>65</v>
      </c>
      <c r="B53" s="95" t="s">
        <v>319</v>
      </c>
      <c r="C53" s="100" t="s">
        <v>320</v>
      </c>
      <c r="D53" s="100" t="s">
        <v>626</v>
      </c>
      <c r="E53" s="96" t="s">
        <v>75</v>
      </c>
      <c r="F53" s="100" t="s">
        <v>66</v>
      </c>
      <c r="G53" s="106">
        <v>32</v>
      </c>
      <c r="H53" s="106">
        <v>24</v>
      </c>
      <c r="I53" s="106">
        <v>8</v>
      </c>
      <c r="J53" s="106">
        <v>30</v>
      </c>
      <c r="K53" s="106">
        <v>2</v>
      </c>
    </row>
    <row r="54" spans="1:11" ht="24">
      <c r="A54" s="106">
        <v>66</v>
      </c>
      <c r="B54" s="95" t="s">
        <v>619</v>
      </c>
      <c r="C54" s="100" t="s">
        <v>449</v>
      </c>
      <c r="D54" s="100" t="s">
        <v>626</v>
      </c>
      <c r="E54" s="96" t="s">
        <v>75</v>
      </c>
      <c r="F54" s="100" t="s">
        <v>66</v>
      </c>
      <c r="G54" s="106">
        <v>27</v>
      </c>
      <c r="H54" s="106">
        <v>24</v>
      </c>
      <c r="I54" s="106">
        <v>3</v>
      </c>
      <c r="J54" s="106">
        <v>27</v>
      </c>
      <c r="K54" s="106">
        <v>0</v>
      </c>
    </row>
    <row r="55" spans="1:11">
      <c r="A55" s="106">
        <v>71</v>
      </c>
      <c r="B55" s="95" t="s">
        <v>405</v>
      </c>
      <c r="C55" s="100" t="s">
        <v>456</v>
      </c>
      <c r="D55" s="100" t="s">
        <v>627</v>
      </c>
      <c r="E55" s="96" t="s">
        <v>75</v>
      </c>
      <c r="F55" s="100" t="s">
        <v>66</v>
      </c>
      <c r="G55" s="106">
        <v>24</v>
      </c>
      <c r="H55" s="106">
        <v>14</v>
      </c>
      <c r="I55" s="106">
        <v>10</v>
      </c>
      <c r="J55" s="106">
        <v>24</v>
      </c>
      <c r="K55" s="106">
        <v>0</v>
      </c>
    </row>
    <row r="56" spans="1:11" ht="24">
      <c r="A56" s="106">
        <v>74</v>
      </c>
      <c r="B56" s="95" t="s">
        <v>427</v>
      </c>
      <c r="C56" s="100" t="s">
        <v>428</v>
      </c>
      <c r="D56" s="100" t="s">
        <v>628</v>
      </c>
      <c r="E56" s="96" t="s">
        <v>75</v>
      </c>
      <c r="F56" s="100" t="s">
        <v>66</v>
      </c>
      <c r="G56" s="106">
        <v>21</v>
      </c>
      <c r="H56" s="106">
        <v>14</v>
      </c>
      <c r="I56" s="106">
        <v>7</v>
      </c>
      <c r="J56" s="106">
        <v>15</v>
      </c>
      <c r="K56" s="106">
        <v>6</v>
      </c>
    </row>
    <row r="57" spans="1:11">
      <c r="A57" s="106">
        <v>78</v>
      </c>
      <c r="B57" s="95" t="s">
        <v>842</v>
      </c>
      <c r="C57" s="100" t="s">
        <v>843</v>
      </c>
      <c r="D57" s="100" t="s">
        <v>1012</v>
      </c>
      <c r="E57" s="96" t="s">
        <v>75</v>
      </c>
      <c r="F57" s="100" t="s">
        <v>66</v>
      </c>
      <c r="G57" s="106">
        <v>25</v>
      </c>
      <c r="H57" s="106">
        <v>17</v>
      </c>
      <c r="I57" s="106">
        <v>8</v>
      </c>
      <c r="J57" s="106">
        <v>13</v>
      </c>
      <c r="K57" s="106">
        <v>12</v>
      </c>
    </row>
    <row r="58" spans="1:11" ht="24">
      <c r="A58" s="106">
        <v>80</v>
      </c>
      <c r="B58" s="95" t="s">
        <v>1083</v>
      </c>
      <c r="C58" s="100" t="s">
        <v>507</v>
      </c>
      <c r="D58" s="100" t="s">
        <v>1013</v>
      </c>
      <c r="E58" s="96" t="s">
        <v>75</v>
      </c>
      <c r="F58" s="100" t="s">
        <v>66</v>
      </c>
      <c r="G58" s="106">
        <v>26</v>
      </c>
      <c r="H58" s="106">
        <v>14</v>
      </c>
      <c r="I58" s="106">
        <v>12</v>
      </c>
      <c r="J58" s="106">
        <v>9</v>
      </c>
      <c r="K58" s="106">
        <v>17</v>
      </c>
    </row>
    <row r="59" spans="1:11" ht="24">
      <c r="A59" s="106">
        <v>84</v>
      </c>
      <c r="B59" s="95" t="s">
        <v>33</v>
      </c>
      <c r="C59" s="100" t="s">
        <v>295</v>
      </c>
      <c r="D59" s="100" t="s">
        <v>344</v>
      </c>
      <c r="E59" s="96" t="s">
        <v>75</v>
      </c>
      <c r="F59" s="100" t="s">
        <v>66</v>
      </c>
      <c r="G59" s="106">
        <v>57</v>
      </c>
      <c r="H59" s="106">
        <v>38</v>
      </c>
      <c r="I59" s="106">
        <v>19</v>
      </c>
      <c r="J59" s="106">
        <v>57</v>
      </c>
      <c r="K59" s="106">
        <v>0</v>
      </c>
    </row>
    <row r="60" spans="1:11" ht="24">
      <c r="A60" s="106">
        <v>91</v>
      </c>
      <c r="B60" s="95" t="s">
        <v>543</v>
      </c>
      <c r="C60" s="100" t="s">
        <v>774</v>
      </c>
      <c r="D60" s="100" t="s">
        <v>873</v>
      </c>
      <c r="E60" s="96" t="s">
        <v>75</v>
      </c>
      <c r="F60" s="100" t="s">
        <v>66</v>
      </c>
      <c r="G60" s="106">
        <v>72</v>
      </c>
      <c r="H60" s="106">
        <v>46</v>
      </c>
      <c r="I60" s="106">
        <v>26</v>
      </c>
      <c r="J60" s="106">
        <v>72</v>
      </c>
      <c r="K60" s="106">
        <v>0</v>
      </c>
    </row>
    <row r="61" spans="1:11">
      <c r="A61" s="106">
        <v>93</v>
      </c>
      <c r="B61" s="95" t="s">
        <v>418</v>
      </c>
      <c r="C61" s="100" t="s">
        <v>765</v>
      </c>
      <c r="D61" s="100" t="s">
        <v>873</v>
      </c>
      <c r="E61" s="96" t="s">
        <v>75</v>
      </c>
      <c r="F61" s="100" t="s">
        <v>66</v>
      </c>
      <c r="G61" s="106">
        <v>39</v>
      </c>
      <c r="H61" s="106">
        <v>23</v>
      </c>
      <c r="I61" s="106">
        <v>16</v>
      </c>
      <c r="J61" s="106">
        <v>32</v>
      </c>
      <c r="K61" s="106">
        <v>7</v>
      </c>
    </row>
    <row r="62" spans="1:11" ht="36">
      <c r="A62" s="106">
        <v>94</v>
      </c>
      <c r="B62" s="95" t="s">
        <v>992</v>
      </c>
      <c r="C62" s="100" t="s">
        <v>994</v>
      </c>
      <c r="D62" s="100" t="s">
        <v>1014</v>
      </c>
      <c r="E62" s="96" t="s">
        <v>75</v>
      </c>
      <c r="F62" s="100" t="s">
        <v>66</v>
      </c>
      <c r="G62" s="106">
        <v>143</v>
      </c>
      <c r="H62" s="106">
        <v>100</v>
      </c>
      <c r="I62" s="106">
        <v>43</v>
      </c>
      <c r="J62" s="106">
        <v>143</v>
      </c>
      <c r="K62" s="106">
        <v>0</v>
      </c>
    </row>
    <row r="63" spans="1:11" ht="24">
      <c r="A63" s="106">
        <v>102</v>
      </c>
      <c r="B63" s="95" t="s">
        <v>33</v>
      </c>
      <c r="C63" s="100" t="s">
        <v>285</v>
      </c>
      <c r="D63" s="100" t="s">
        <v>345</v>
      </c>
      <c r="E63" s="96" t="s">
        <v>75</v>
      </c>
      <c r="F63" s="100" t="s">
        <v>66</v>
      </c>
      <c r="G63" s="106">
        <v>75</v>
      </c>
      <c r="H63" s="106">
        <v>56</v>
      </c>
      <c r="I63" s="106">
        <v>19</v>
      </c>
      <c r="J63" s="106">
        <v>65</v>
      </c>
      <c r="K63" s="106">
        <v>10</v>
      </c>
    </row>
    <row r="64" spans="1:11">
      <c r="A64" s="106">
        <v>106</v>
      </c>
      <c r="B64" s="95" t="s">
        <v>418</v>
      </c>
      <c r="C64" s="100" t="s">
        <v>419</v>
      </c>
      <c r="D64" s="100" t="s">
        <v>629</v>
      </c>
      <c r="E64" s="96" t="s">
        <v>75</v>
      </c>
      <c r="F64" s="100" t="s">
        <v>66</v>
      </c>
      <c r="G64" s="106">
        <v>38</v>
      </c>
      <c r="H64" s="106">
        <v>23</v>
      </c>
      <c r="I64" s="106">
        <v>15</v>
      </c>
      <c r="J64" s="106">
        <v>19</v>
      </c>
      <c r="K64" s="106">
        <v>19</v>
      </c>
    </row>
    <row r="65" spans="1:11">
      <c r="A65" s="106">
        <v>107</v>
      </c>
      <c r="B65" s="95" t="s">
        <v>50</v>
      </c>
      <c r="C65" s="100" t="s">
        <v>441</v>
      </c>
      <c r="D65" s="100" t="s">
        <v>630</v>
      </c>
      <c r="E65" s="96" t="s">
        <v>75</v>
      </c>
      <c r="F65" s="100" t="s">
        <v>66</v>
      </c>
      <c r="G65" s="106">
        <v>23</v>
      </c>
      <c r="H65" s="106">
        <v>15</v>
      </c>
      <c r="I65" s="106">
        <v>8</v>
      </c>
      <c r="J65" s="106">
        <v>19</v>
      </c>
      <c r="K65" s="106">
        <v>4</v>
      </c>
    </row>
    <row r="66" spans="1:11" ht="24">
      <c r="A66" s="106">
        <v>108</v>
      </c>
      <c r="B66" s="95" t="s">
        <v>410</v>
      </c>
      <c r="C66" s="100" t="s">
        <v>535</v>
      </c>
      <c r="D66" s="100" t="s">
        <v>874</v>
      </c>
      <c r="E66" s="96" t="s">
        <v>75</v>
      </c>
      <c r="F66" s="100" t="s">
        <v>66</v>
      </c>
      <c r="G66" s="106">
        <v>26</v>
      </c>
      <c r="H66" s="106">
        <v>21</v>
      </c>
      <c r="I66" s="106">
        <v>5</v>
      </c>
      <c r="J66" s="106">
        <v>21</v>
      </c>
      <c r="K66" s="106">
        <v>5</v>
      </c>
    </row>
    <row r="67" spans="1:11">
      <c r="A67" s="106">
        <v>109</v>
      </c>
      <c r="B67" s="95" t="s">
        <v>37</v>
      </c>
      <c r="C67" s="100" t="s">
        <v>527</v>
      </c>
      <c r="D67" s="100" t="s">
        <v>874</v>
      </c>
      <c r="E67" s="96" t="s">
        <v>75</v>
      </c>
      <c r="F67" s="100" t="s">
        <v>66</v>
      </c>
      <c r="G67" s="106">
        <v>25</v>
      </c>
      <c r="H67" s="106">
        <v>14</v>
      </c>
      <c r="I67" s="106">
        <v>11</v>
      </c>
      <c r="J67" s="106">
        <v>24</v>
      </c>
      <c r="K67" s="106">
        <v>1</v>
      </c>
    </row>
    <row r="68" spans="1:11">
      <c r="A68" s="106">
        <v>111</v>
      </c>
      <c r="B68" s="95" t="s">
        <v>41</v>
      </c>
      <c r="C68" s="100" t="s">
        <v>742</v>
      </c>
      <c r="D68" s="100" t="s">
        <v>875</v>
      </c>
      <c r="E68" s="96" t="s">
        <v>75</v>
      </c>
      <c r="F68" s="100" t="s">
        <v>66</v>
      </c>
      <c r="G68" s="106">
        <v>21</v>
      </c>
      <c r="H68" s="106">
        <v>13</v>
      </c>
      <c r="I68" s="106">
        <v>8</v>
      </c>
      <c r="J68" s="106">
        <v>19</v>
      </c>
      <c r="K68" s="106">
        <v>2</v>
      </c>
    </row>
    <row r="69" spans="1:11">
      <c r="A69" s="106">
        <v>113</v>
      </c>
      <c r="B69" s="95" t="s">
        <v>37</v>
      </c>
      <c r="C69" s="100" t="s">
        <v>815</v>
      </c>
      <c r="D69" s="100" t="s">
        <v>1015</v>
      </c>
      <c r="E69" s="96" t="s">
        <v>75</v>
      </c>
      <c r="F69" s="100" t="s">
        <v>66</v>
      </c>
      <c r="G69" s="106">
        <v>21</v>
      </c>
      <c r="H69" s="106">
        <v>7</v>
      </c>
      <c r="I69" s="106">
        <v>14</v>
      </c>
      <c r="J69" s="106">
        <v>20</v>
      </c>
      <c r="K69" s="106">
        <v>1</v>
      </c>
    </row>
    <row r="70" spans="1:11">
      <c r="A70" s="106">
        <v>115</v>
      </c>
      <c r="B70" s="95" t="s">
        <v>45</v>
      </c>
      <c r="C70" s="100" t="s">
        <v>975</v>
      </c>
      <c r="D70" s="100" t="s">
        <v>1016</v>
      </c>
      <c r="E70" s="96" t="s">
        <v>75</v>
      </c>
      <c r="F70" s="100" t="s">
        <v>66</v>
      </c>
      <c r="G70" s="106">
        <v>41</v>
      </c>
      <c r="H70" s="106">
        <v>2</v>
      </c>
      <c r="I70" s="106">
        <v>39</v>
      </c>
      <c r="J70" s="106">
        <v>41</v>
      </c>
      <c r="K70" s="106">
        <v>0</v>
      </c>
    </row>
    <row r="71" spans="1:11">
      <c r="A71" s="106">
        <v>118</v>
      </c>
      <c r="B71" s="95" t="s">
        <v>319</v>
      </c>
      <c r="C71" s="100" t="s">
        <v>326</v>
      </c>
      <c r="D71" s="100" t="s">
        <v>876</v>
      </c>
      <c r="E71" s="96" t="s">
        <v>75</v>
      </c>
      <c r="F71" s="100" t="s">
        <v>66</v>
      </c>
      <c r="G71" s="106">
        <v>30</v>
      </c>
      <c r="H71" s="106">
        <v>22</v>
      </c>
      <c r="I71" s="106">
        <v>8</v>
      </c>
      <c r="J71" s="106">
        <v>26</v>
      </c>
      <c r="K71" s="106">
        <v>4</v>
      </c>
    </row>
    <row r="72" spans="1:11" ht="24">
      <c r="A72" s="106">
        <v>120</v>
      </c>
      <c r="B72" s="95" t="s">
        <v>410</v>
      </c>
      <c r="C72" s="100" t="s">
        <v>728</v>
      </c>
      <c r="D72" s="100" t="s">
        <v>877</v>
      </c>
      <c r="E72" s="96" t="s">
        <v>75</v>
      </c>
      <c r="F72" s="100" t="s">
        <v>66</v>
      </c>
      <c r="G72" s="106">
        <v>33</v>
      </c>
      <c r="H72" s="106">
        <v>24</v>
      </c>
      <c r="I72" s="106">
        <v>9</v>
      </c>
      <c r="J72" s="106">
        <v>33</v>
      </c>
      <c r="K72" s="106">
        <v>0</v>
      </c>
    </row>
    <row r="73" spans="1:11">
      <c r="A73" s="106">
        <v>127</v>
      </c>
      <c r="B73" s="95" t="s">
        <v>425</v>
      </c>
      <c r="C73" s="100" t="s">
        <v>426</v>
      </c>
      <c r="D73" s="100" t="s">
        <v>631</v>
      </c>
      <c r="E73" s="96" t="s">
        <v>75</v>
      </c>
      <c r="F73" s="100" t="s">
        <v>66</v>
      </c>
      <c r="G73" s="106">
        <v>41</v>
      </c>
      <c r="H73" s="106">
        <v>31</v>
      </c>
      <c r="I73" s="106">
        <v>10</v>
      </c>
      <c r="J73" s="106">
        <v>24</v>
      </c>
      <c r="K73" s="106">
        <v>17</v>
      </c>
    </row>
    <row r="74" spans="1:11">
      <c r="A74" s="106">
        <v>129</v>
      </c>
      <c r="B74" s="95" t="s">
        <v>34</v>
      </c>
      <c r="C74" s="100" t="s">
        <v>315</v>
      </c>
      <c r="D74" s="100" t="s">
        <v>631</v>
      </c>
      <c r="E74" s="96" t="s">
        <v>75</v>
      </c>
      <c r="F74" s="100" t="s">
        <v>66</v>
      </c>
      <c r="G74" s="106">
        <v>19</v>
      </c>
      <c r="H74" s="106">
        <v>11</v>
      </c>
      <c r="I74" s="106">
        <v>8</v>
      </c>
      <c r="J74" s="106">
        <v>19</v>
      </c>
      <c r="K74" s="106">
        <v>0</v>
      </c>
    </row>
    <row r="75" spans="1:11" ht="24">
      <c r="A75" s="106">
        <v>132</v>
      </c>
      <c r="B75" s="95" t="s">
        <v>33</v>
      </c>
      <c r="C75" s="100" t="s">
        <v>473</v>
      </c>
      <c r="D75" s="100" t="s">
        <v>632</v>
      </c>
      <c r="E75" s="96" t="s">
        <v>75</v>
      </c>
      <c r="F75" s="100" t="s">
        <v>66</v>
      </c>
      <c r="G75" s="106">
        <v>100</v>
      </c>
      <c r="H75" s="106">
        <v>61</v>
      </c>
      <c r="I75" s="106">
        <v>39</v>
      </c>
      <c r="J75" s="106">
        <v>99</v>
      </c>
      <c r="K75" s="106">
        <v>1</v>
      </c>
    </row>
    <row r="76" spans="1:11" ht="24">
      <c r="A76" s="106">
        <v>134</v>
      </c>
      <c r="B76" s="95" t="s">
        <v>410</v>
      </c>
      <c r="C76" s="100" t="s">
        <v>521</v>
      </c>
      <c r="D76" s="100" t="s">
        <v>878</v>
      </c>
      <c r="E76" s="96" t="s">
        <v>75</v>
      </c>
      <c r="F76" s="100" t="s">
        <v>66</v>
      </c>
      <c r="G76" s="106">
        <v>22</v>
      </c>
      <c r="H76" s="106">
        <v>12</v>
      </c>
      <c r="I76" s="106">
        <v>10</v>
      </c>
      <c r="J76" s="106">
        <v>21</v>
      </c>
      <c r="K76" s="106">
        <v>1</v>
      </c>
    </row>
    <row r="77" spans="1:11">
      <c r="A77" s="106">
        <v>136</v>
      </c>
      <c r="B77" s="95" t="s">
        <v>557</v>
      </c>
      <c r="C77" s="100" t="s">
        <v>558</v>
      </c>
      <c r="D77" s="100" t="s">
        <v>879</v>
      </c>
      <c r="E77" s="96" t="s">
        <v>75</v>
      </c>
      <c r="F77" s="100" t="s">
        <v>66</v>
      </c>
      <c r="G77" s="106">
        <v>23</v>
      </c>
      <c r="H77" s="106">
        <v>15</v>
      </c>
      <c r="I77" s="106">
        <v>8</v>
      </c>
      <c r="J77" s="106">
        <v>18</v>
      </c>
      <c r="K77" s="106">
        <v>5</v>
      </c>
    </row>
    <row r="78" spans="1:11">
      <c r="A78" s="106">
        <v>137</v>
      </c>
      <c r="B78" s="95" t="s">
        <v>177</v>
      </c>
      <c r="C78" s="100" t="s">
        <v>797</v>
      </c>
      <c r="D78" s="100" t="s">
        <v>879</v>
      </c>
      <c r="E78" s="96" t="s">
        <v>75</v>
      </c>
      <c r="F78" s="100" t="s">
        <v>66</v>
      </c>
      <c r="G78" s="106">
        <v>12</v>
      </c>
      <c r="H78" s="106">
        <v>7</v>
      </c>
      <c r="I78" s="106">
        <v>5</v>
      </c>
      <c r="J78" s="106">
        <v>12</v>
      </c>
      <c r="K78" s="106">
        <v>0</v>
      </c>
    </row>
    <row r="79" spans="1:11" ht="24">
      <c r="A79" s="106">
        <v>143</v>
      </c>
      <c r="B79" s="95" t="s">
        <v>33</v>
      </c>
      <c r="C79" s="100" t="s">
        <v>293</v>
      </c>
      <c r="D79" s="100" t="s">
        <v>346</v>
      </c>
      <c r="E79" s="96" t="s">
        <v>75</v>
      </c>
      <c r="F79" s="100" t="s">
        <v>66</v>
      </c>
      <c r="G79" s="106">
        <v>51</v>
      </c>
      <c r="H79" s="106">
        <v>38</v>
      </c>
      <c r="I79" s="106">
        <v>13</v>
      </c>
      <c r="J79" s="106">
        <v>51</v>
      </c>
      <c r="K79" s="106">
        <v>0</v>
      </c>
    </row>
    <row r="80" spans="1:11" ht="24">
      <c r="A80" s="106">
        <v>144</v>
      </c>
      <c r="B80" s="95" t="s">
        <v>33</v>
      </c>
      <c r="C80" s="100" t="s">
        <v>296</v>
      </c>
      <c r="D80" s="100" t="s">
        <v>346</v>
      </c>
      <c r="E80" s="96" t="s">
        <v>75</v>
      </c>
      <c r="F80" s="100" t="s">
        <v>66</v>
      </c>
      <c r="G80" s="106">
        <v>55</v>
      </c>
      <c r="H80" s="106">
        <v>32</v>
      </c>
      <c r="I80" s="106">
        <v>23</v>
      </c>
      <c r="J80" s="106">
        <v>55</v>
      </c>
      <c r="K80" s="106">
        <v>0</v>
      </c>
    </row>
    <row r="81" spans="1:11">
      <c r="A81" s="106">
        <v>145</v>
      </c>
      <c r="B81" s="95" t="s">
        <v>308</v>
      </c>
      <c r="C81" s="100" t="s">
        <v>309</v>
      </c>
      <c r="D81" s="100" t="s">
        <v>346</v>
      </c>
      <c r="E81" s="96" t="s">
        <v>75</v>
      </c>
      <c r="F81" s="100" t="s">
        <v>66</v>
      </c>
      <c r="G81" s="106">
        <v>67</v>
      </c>
      <c r="H81" s="106">
        <v>64</v>
      </c>
      <c r="I81" s="106">
        <v>3</v>
      </c>
      <c r="J81" s="106">
        <v>67</v>
      </c>
      <c r="K81" s="106">
        <v>0</v>
      </c>
    </row>
    <row r="82" spans="1:11" ht="24">
      <c r="A82" s="106">
        <v>149</v>
      </c>
      <c r="B82" s="95" t="s">
        <v>33</v>
      </c>
      <c r="C82" s="100" t="s">
        <v>404</v>
      </c>
      <c r="D82" s="100" t="s">
        <v>633</v>
      </c>
      <c r="E82" s="96" t="s">
        <v>75</v>
      </c>
      <c r="F82" s="100" t="s">
        <v>66</v>
      </c>
      <c r="G82" s="106">
        <v>26</v>
      </c>
      <c r="H82" s="106">
        <v>14</v>
      </c>
      <c r="I82" s="106">
        <v>12</v>
      </c>
      <c r="J82" s="106">
        <v>26</v>
      </c>
      <c r="K82" s="106">
        <v>0</v>
      </c>
    </row>
    <row r="83" spans="1:11" ht="24">
      <c r="A83" s="106">
        <v>150</v>
      </c>
      <c r="B83" s="95" t="s">
        <v>33</v>
      </c>
      <c r="C83" s="100" t="s">
        <v>513</v>
      </c>
      <c r="D83" s="100" t="s">
        <v>633</v>
      </c>
      <c r="E83" s="96" t="s">
        <v>75</v>
      </c>
      <c r="F83" s="100" t="s">
        <v>66</v>
      </c>
      <c r="G83" s="106">
        <v>25</v>
      </c>
      <c r="H83" s="106">
        <v>15</v>
      </c>
      <c r="I83" s="106">
        <v>10</v>
      </c>
      <c r="J83" s="106">
        <v>25</v>
      </c>
      <c r="K83" s="106">
        <v>0</v>
      </c>
    </row>
    <row r="84" spans="1:11">
      <c r="A84" s="106">
        <v>156</v>
      </c>
      <c r="B84" s="95" t="s">
        <v>418</v>
      </c>
      <c r="C84" s="100" t="s">
        <v>813</v>
      </c>
      <c r="D84" s="100" t="s">
        <v>880</v>
      </c>
      <c r="E84" s="96" t="s">
        <v>75</v>
      </c>
      <c r="F84" s="100" t="s">
        <v>66</v>
      </c>
      <c r="G84" s="106">
        <v>41</v>
      </c>
      <c r="H84" s="106">
        <v>33</v>
      </c>
      <c r="I84" s="106">
        <v>8</v>
      </c>
      <c r="J84" s="106">
        <v>34</v>
      </c>
      <c r="K84" s="106">
        <v>7</v>
      </c>
    </row>
    <row r="85" spans="1:11" ht="24">
      <c r="A85" s="106">
        <v>158</v>
      </c>
      <c r="B85" s="95" t="s">
        <v>33</v>
      </c>
      <c r="C85" s="100" t="s">
        <v>297</v>
      </c>
      <c r="D85" s="100" t="s">
        <v>347</v>
      </c>
      <c r="E85" s="96" t="s">
        <v>75</v>
      </c>
      <c r="F85" s="100" t="s">
        <v>66</v>
      </c>
      <c r="G85" s="106">
        <v>53</v>
      </c>
      <c r="H85" s="106">
        <v>27</v>
      </c>
      <c r="I85" s="106">
        <v>26</v>
      </c>
      <c r="J85" s="106">
        <v>53</v>
      </c>
      <c r="K85" s="106">
        <v>0</v>
      </c>
    </row>
    <row r="86" spans="1:11">
      <c r="A86" s="106">
        <v>160</v>
      </c>
      <c r="B86" s="95" t="s">
        <v>51</v>
      </c>
      <c r="C86" s="100" t="s">
        <v>298</v>
      </c>
      <c r="D86" s="100" t="s">
        <v>348</v>
      </c>
      <c r="E86" s="96" t="s">
        <v>75</v>
      </c>
      <c r="F86" s="100" t="s">
        <v>66</v>
      </c>
      <c r="G86" s="106">
        <v>19</v>
      </c>
      <c r="H86" s="106">
        <v>11</v>
      </c>
      <c r="I86" s="106">
        <v>8</v>
      </c>
      <c r="J86" s="106">
        <v>9</v>
      </c>
      <c r="K86" s="106">
        <v>10</v>
      </c>
    </row>
    <row r="87" spans="1:11">
      <c r="A87" s="106">
        <v>162</v>
      </c>
      <c r="B87" s="95" t="s">
        <v>38</v>
      </c>
      <c r="C87" s="100" t="s">
        <v>430</v>
      </c>
      <c r="D87" s="100" t="s">
        <v>634</v>
      </c>
      <c r="E87" s="96" t="s">
        <v>75</v>
      </c>
      <c r="F87" s="100" t="s">
        <v>66</v>
      </c>
      <c r="G87" s="106">
        <v>11</v>
      </c>
      <c r="H87" s="106">
        <v>10</v>
      </c>
      <c r="I87" s="106">
        <v>1</v>
      </c>
      <c r="J87" s="106">
        <v>10</v>
      </c>
      <c r="K87" s="106">
        <v>1</v>
      </c>
    </row>
    <row r="88" spans="1:11" ht="24">
      <c r="A88" s="106">
        <v>166</v>
      </c>
      <c r="B88" s="95" t="s">
        <v>410</v>
      </c>
      <c r="C88" s="100" t="s">
        <v>479</v>
      </c>
      <c r="D88" s="100" t="s">
        <v>863</v>
      </c>
      <c r="E88" s="96" t="s">
        <v>75</v>
      </c>
      <c r="F88" s="100" t="s">
        <v>66</v>
      </c>
      <c r="G88" s="106">
        <v>6</v>
      </c>
      <c r="H88" s="106">
        <v>4</v>
      </c>
      <c r="I88" s="106">
        <v>2</v>
      </c>
      <c r="J88" s="106">
        <v>5</v>
      </c>
      <c r="K88" s="106">
        <v>1</v>
      </c>
    </row>
    <row r="89" spans="1:11">
      <c r="A89" s="106">
        <v>170</v>
      </c>
      <c r="B89" s="95" t="s">
        <v>178</v>
      </c>
      <c r="C89" s="100" t="s">
        <v>770</v>
      </c>
      <c r="D89" s="100" t="s">
        <v>881</v>
      </c>
      <c r="E89" s="96" t="s">
        <v>75</v>
      </c>
      <c r="F89" s="100" t="s">
        <v>66</v>
      </c>
      <c r="G89" s="106">
        <v>18</v>
      </c>
      <c r="H89" s="106">
        <v>14</v>
      </c>
      <c r="I89" s="106">
        <v>4</v>
      </c>
      <c r="J89" s="106">
        <v>18</v>
      </c>
      <c r="K89" s="106">
        <v>0</v>
      </c>
    </row>
    <row r="90" spans="1:11">
      <c r="A90" s="106">
        <v>172</v>
      </c>
      <c r="B90" s="95" t="s">
        <v>50</v>
      </c>
      <c r="C90" s="100" t="s">
        <v>769</v>
      </c>
      <c r="D90" s="100" t="s">
        <v>881</v>
      </c>
      <c r="E90" s="96" t="s">
        <v>75</v>
      </c>
      <c r="F90" s="100" t="s">
        <v>66</v>
      </c>
      <c r="G90" s="106">
        <v>26</v>
      </c>
      <c r="H90" s="106">
        <v>18</v>
      </c>
      <c r="I90" s="106">
        <v>8</v>
      </c>
      <c r="J90" s="106">
        <v>12</v>
      </c>
      <c r="K90" s="106">
        <v>14</v>
      </c>
    </row>
    <row r="91" spans="1:11">
      <c r="A91" s="106">
        <v>178</v>
      </c>
      <c r="B91" s="95" t="s">
        <v>34</v>
      </c>
      <c r="C91" s="100" t="s">
        <v>422</v>
      </c>
      <c r="D91" s="100" t="s">
        <v>882</v>
      </c>
      <c r="E91" s="96" t="s">
        <v>75</v>
      </c>
      <c r="F91" s="100" t="s">
        <v>66</v>
      </c>
      <c r="G91" s="106">
        <v>10</v>
      </c>
      <c r="H91" s="106">
        <v>7</v>
      </c>
      <c r="I91" s="106">
        <v>3</v>
      </c>
      <c r="J91" s="106">
        <v>10</v>
      </c>
      <c r="K91" s="106">
        <v>0</v>
      </c>
    </row>
    <row r="92" spans="1:11">
      <c r="A92" s="106">
        <v>182</v>
      </c>
      <c r="B92" s="95" t="s">
        <v>405</v>
      </c>
      <c r="C92" s="100" t="s">
        <v>442</v>
      </c>
      <c r="D92" s="100" t="s">
        <v>635</v>
      </c>
      <c r="E92" s="96" t="s">
        <v>75</v>
      </c>
      <c r="F92" s="100" t="s">
        <v>66</v>
      </c>
      <c r="G92" s="106">
        <v>22</v>
      </c>
      <c r="H92" s="106">
        <v>16</v>
      </c>
      <c r="I92" s="106">
        <v>6</v>
      </c>
      <c r="J92" s="106">
        <v>22</v>
      </c>
      <c r="K92" s="106">
        <v>0</v>
      </c>
    </row>
    <row r="93" spans="1:11">
      <c r="A93" s="106">
        <v>183</v>
      </c>
      <c r="B93" s="95" t="s">
        <v>50</v>
      </c>
      <c r="C93" s="100" t="s">
        <v>429</v>
      </c>
      <c r="D93" s="100" t="s">
        <v>636</v>
      </c>
      <c r="E93" s="96" t="s">
        <v>75</v>
      </c>
      <c r="F93" s="100" t="s">
        <v>66</v>
      </c>
      <c r="G93" s="106">
        <v>41</v>
      </c>
      <c r="H93" s="106">
        <v>31</v>
      </c>
      <c r="I93" s="106">
        <v>10</v>
      </c>
      <c r="J93" s="106">
        <v>22</v>
      </c>
      <c r="K93" s="106">
        <v>19</v>
      </c>
    </row>
    <row r="94" spans="1:11">
      <c r="A94" s="106">
        <v>185</v>
      </c>
      <c r="B94" s="95" t="s">
        <v>469</v>
      </c>
      <c r="C94" s="100" t="s">
        <v>470</v>
      </c>
      <c r="D94" s="100" t="s">
        <v>883</v>
      </c>
      <c r="E94" s="96" t="s">
        <v>75</v>
      </c>
      <c r="F94" s="100" t="s">
        <v>66</v>
      </c>
      <c r="G94" s="106">
        <v>14</v>
      </c>
      <c r="H94" s="106">
        <v>6</v>
      </c>
      <c r="I94" s="106">
        <v>8</v>
      </c>
      <c r="J94" s="106">
        <v>12</v>
      </c>
      <c r="K94" s="106">
        <v>2</v>
      </c>
    </row>
    <row r="95" spans="1:11">
      <c r="A95" s="106">
        <v>187</v>
      </c>
      <c r="B95" s="95" t="s">
        <v>50</v>
      </c>
      <c r="C95" s="100" t="s">
        <v>809</v>
      </c>
      <c r="D95" s="100" t="s">
        <v>1017</v>
      </c>
      <c r="E95" s="96" t="s">
        <v>75</v>
      </c>
      <c r="F95" s="100" t="s">
        <v>66</v>
      </c>
      <c r="G95" s="106">
        <v>26</v>
      </c>
      <c r="H95" s="106">
        <v>18</v>
      </c>
      <c r="I95" s="106">
        <v>8</v>
      </c>
      <c r="J95" s="106">
        <v>19</v>
      </c>
      <c r="K95" s="106">
        <v>7</v>
      </c>
    </row>
    <row r="96" spans="1:11" ht="24">
      <c r="A96" s="106">
        <v>188</v>
      </c>
      <c r="B96" s="95" t="s">
        <v>445</v>
      </c>
      <c r="C96" s="100" t="s">
        <v>446</v>
      </c>
      <c r="D96" s="100" t="s">
        <v>637</v>
      </c>
      <c r="E96" s="96" t="s">
        <v>75</v>
      </c>
      <c r="F96" s="100" t="s">
        <v>66</v>
      </c>
      <c r="G96" s="106">
        <v>25</v>
      </c>
      <c r="H96" s="106">
        <v>20</v>
      </c>
      <c r="I96" s="106">
        <v>5</v>
      </c>
      <c r="J96" s="106">
        <v>25</v>
      </c>
      <c r="K96" s="106">
        <v>0</v>
      </c>
    </row>
    <row r="97" spans="1:11" ht="24">
      <c r="A97" s="106">
        <v>189</v>
      </c>
      <c r="B97" s="95" t="s">
        <v>484</v>
      </c>
      <c r="C97" s="100" t="s">
        <v>515</v>
      </c>
      <c r="D97" s="100" t="s">
        <v>884</v>
      </c>
      <c r="E97" s="96" t="s">
        <v>75</v>
      </c>
      <c r="F97" s="100" t="s">
        <v>66</v>
      </c>
      <c r="G97" s="106">
        <v>18</v>
      </c>
      <c r="H97" s="106">
        <v>16</v>
      </c>
      <c r="I97" s="106">
        <v>2</v>
      </c>
      <c r="J97" s="106">
        <v>18</v>
      </c>
      <c r="K97" s="106">
        <v>0</v>
      </c>
    </row>
    <row r="98" spans="1:11">
      <c r="A98" s="106">
        <v>191</v>
      </c>
      <c r="B98" s="95" t="s">
        <v>36</v>
      </c>
      <c r="C98" s="100" t="s">
        <v>567</v>
      </c>
      <c r="D98" s="100" t="s">
        <v>885</v>
      </c>
      <c r="E98" s="96" t="s">
        <v>75</v>
      </c>
      <c r="F98" s="100" t="s">
        <v>66</v>
      </c>
      <c r="G98" s="106">
        <v>18</v>
      </c>
      <c r="H98" s="106">
        <v>13</v>
      </c>
      <c r="I98" s="106">
        <v>5</v>
      </c>
      <c r="J98" s="106">
        <v>16</v>
      </c>
      <c r="K98" s="106">
        <v>2</v>
      </c>
    </row>
    <row r="99" spans="1:11">
      <c r="A99" s="106">
        <v>194</v>
      </c>
      <c r="B99" s="95" t="s">
        <v>319</v>
      </c>
      <c r="C99" s="100" t="s">
        <v>560</v>
      </c>
      <c r="D99" s="100" t="s">
        <v>1018</v>
      </c>
      <c r="E99" s="96" t="s">
        <v>75</v>
      </c>
      <c r="F99" s="100" t="s">
        <v>66</v>
      </c>
      <c r="G99" s="106">
        <v>21</v>
      </c>
      <c r="H99" s="106">
        <v>13</v>
      </c>
      <c r="I99" s="106">
        <v>8</v>
      </c>
      <c r="J99" s="106">
        <v>14</v>
      </c>
      <c r="K99" s="106">
        <v>7</v>
      </c>
    </row>
    <row r="100" spans="1:11">
      <c r="A100" s="106">
        <v>195</v>
      </c>
      <c r="B100" s="95" t="s">
        <v>41</v>
      </c>
      <c r="C100" s="100" t="s">
        <v>818</v>
      </c>
      <c r="D100" s="100" t="s">
        <v>1018</v>
      </c>
      <c r="E100" s="96" t="s">
        <v>75</v>
      </c>
      <c r="F100" s="100" t="s">
        <v>66</v>
      </c>
      <c r="G100" s="106">
        <v>8</v>
      </c>
      <c r="H100" s="106">
        <v>7</v>
      </c>
      <c r="I100" s="106">
        <v>1</v>
      </c>
      <c r="J100" s="106">
        <v>8</v>
      </c>
      <c r="K100" s="106">
        <v>0</v>
      </c>
    </row>
    <row r="101" spans="1:11" ht="24">
      <c r="A101" s="106">
        <v>201</v>
      </c>
      <c r="B101" s="95" t="s">
        <v>33</v>
      </c>
      <c r="C101" s="100" t="s">
        <v>413</v>
      </c>
      <c r="D101" s="100" t="s">
        <v>638</v>
      </c>
      <c r="E101" s="96" t="s">
        <v>75</v>
      </c>
      <c r="F101" s="100" t="s">
        <v>66</v>
      </c>
      <c r="G101" s="106">
        <v>39</v>
      </c>
      <c r="H101" s="106">
        <v>28</v>
      </c>
      <c r="I101" s="106">
        <v>11</v>
      </c>
      <c r="J101" s="106">
        <v>39</v>
      </c>
      <c r="K101" s="106">
        <v>0</v>
      </c>
    </row>
    <row r="102" spans="1:11" ht="24">
      <c r="A102" s="106">
        <v>202</v>
      </c>
      <c r="B102" s="95" t="s">
        <v>33</v>
      </c>
      <c r="C102" s="100" t="s">
        <v>407</v>
      </c>
      <c r="D102" s="100" t="s">
        <v>638</v>
      </c>
      <c r="E102" s="96" t="s">
        <v>75</v>
      </c>
      <c r="F102" s="100" t="s">
        <v>66</v>
      </c>
      <c r="G102" s="106">
        <v>74</v>
      </c>
      <c r="H102" s="106">
        <v>49</v>
      </c>
      <c r="I102" s="106">
        <v>25</v>
      </c>
      <c r="J102" s="106">
        <v>74</v>
      </c>
      <c r="K102" s="106">
        <v>0</v>
      </c>
    </row>
    <row r="103" spans="1:11">
      <c r="A103" s="106">
        <v>205</v>
      </c>
      <c r="B103" s="95" t="s">
        <v>425</v>
      </c>
      <c r="C103" s="100" t="s">
        <v>532</v>
      </c>
      <c r="D103" s="100" t="s">
        <v>886</v>
      </c>
      <c r="E103" s="96" t="s">
        <v>75</v>
      </c>
      <c r="F103" s="100" t="s">
        <v>66</v>
      </c>
      <c r="G103" s="106">
        <v>94</v>
      </c>
      <c r="H103" s="106">
        <v>66</v>
      </c>
      <c r="I103" s="106">
        <v>28</v>
      </c>
      <c r="J103" s="106">
        <v>94</v>
      </c>
      <c r="K103" s="106">
        <v>0</v>
      </c>
    </row>
    <row r="104" spans="1:11">
      <c r="A104" s="106">
        <v>208</v>
      </c>
      <c r="B104" s="95" t="s">
        <v>50</v>
      </c>
      <c r="C104" s="100" t="s">
        <v>502</v>
      </c>
      <c r="D104" s="100" t="s">
        <v>886</v>
      </c>
      <c r="E104" s="96" t="s">
        <v>75</v>
      </c>
      <c r="F104" s="100" t="s">
        <v>66</v>
      </c>
      <c r="G104" s="106">
        <v>26</v>
      </c>
      <c r="H104" s="106">
        <v>20</v>
      </c>
      <c r="I104" s="106">
        <v>6</v>
      </c>
      <c r="J104" s="106">
        <v>18</v>
      </c>
      <c r="K104" s="106">
        <v>8</v>
      </c>
    </row>
    <row r="105" spans="1:11">
      <c r="A105" s="106">
        <v>210</v>
      </c>
      <c r="B105" s="95" t="s">
        <v>457</v>
      </c>
      <c r="C105" s="100" t="s">
        <v>458</v>
      </c>
      <c r="D105" s="100" t="s">
        <v>886</v>
      </c>
      <c r="E105" s="96" t="s">
        <v>75</v>
      </c>
      <c r="F105" s="100" t="s">
        <v>66</v>
      </c>
      <c r="G105" s="106">
        <v>30</v>
      </c>
      <c r="H105" s="106">
        <v>17</v>
      </c>
      <c r="I105" s="106">
        <v>13</v>
      </c>
      <c r="J105" s="106">
        <v>23</v>
      </c>
      <c r="K105" s="106">
        <v>7</v>
      </c>
    </row>
    <row r="106" spans="1:11" ht="24">
      <c r="A106" s="106">
        <v>212</v>
      </c>
      <c r="B106" s="95" t="s">
        <v>46</v>
      </c>
      <c r="C106" s="100" t="s">
        <v>412</v>
      </c>
      <c r="D106" s="100" t="s">
        <v>1019</v>
      </c>
      <c r="E106" s="96" t="s">
        <v>75</v>
      </c>
      <c r="F106" s="100" t="s">
        <v>66</v>
      </c>
      <c r="G106" s="106">
        <v>28</v>
      </c>
      <c r="H106" s="106">
        <v>18</v>
      </c>
      <c r="I106" s="106">
        <v>10</v>
      </c>
      <c r="J106" s="106">
        <v>19</v>
      </c>
      <c r="K106" s="106">
        <v>9</v>
      </c>
    </row>
    <row r="107" spans="1:11">
      <c r="A107" s="106">
        <v>213</v>
      </c>
      <c r="B107" s="95" t="s">
        <v>538</v>
      </c>
      <c r="C107" s="100" t="s">
        <v>539</v>
      </c>
      <c r="D107" s="100" t="s">
        <v>1019</v>
      </c>
      <c r="E107" s="96" t="s">
        <v>75</v>
      </c>
      <c r="F107" s="100" t="s">
        <v>66</v>
      </c>
      <c r="G107" s="106">
        <v>43</v>
      </c>
      <c r="H107" s="106">
        <v>30</v>
      </c>
      <c r="I107" s="106">
        <v>13</v>
      </c>
      <c r="J107" s="106">
        <v>23</v>
      </c>
      <c r="K107" s="106">
        <v>20</v>
      </c>
    </row>
    <row r="108" spans="1:11">
      <c r="A108" s="106">
        <v>214</v>
      </c>
      <c r="B108" s="95" t="s">
        <v>432</v>
      </c>
      <c r="C108" s="100" t="s">
        <v>433</v>
      </c>
      <c r="D108" s="100" t="s">
        <v>1020</v>
      </c>
      <c r="E108" s="96" t="s">
        <v>75</v>
      </c>
      <c r="F108" s="100" t="s">
        <v>66</v>
      </c>
      <c r="G108" s="106">
        <v>47</v>
      </c>
      <c r="H108" s="106">
        <v>28</v>
      </c>
      <c r="I108" s="106">
        <v>19</v>
      </c>
      <c r="J108" s="106">
        <v>26</v>
      </c>
      <c r="K108" s="106">
        <v>21</v>
      </c>
    </row>
    <row r="109" spans="1:11" ht="24">
      <c r="A109" s="106">
        <v>218</v>
      </c>
      <c r="B109" s="95" t="s">
        <v>33</v>
      </c>
      <c r="C109" s="100" t="s">
        <v>396</v>
      </c>
      <c r="D109" s="100" t="s">
        <v>639</v>
      </c>
      <c r="E109" s="96" t="s">
        <v>75</v>
      </c>
      <c r="F109" s="100" t="s">
        <v>66</v>
      </c>
      <c r="G109" s="106">
        <v>42</v>
      </c>
      <c r="H109" s="106">
        <v>33</v>
      </c>
      <c r="I109" s="106">
        <v>9</v>
      </c>
      <c r="J109" s="106">
        <v>42</v>
      </c>
      <c r="K109" s="106">
        <v>0</v>
      </c>
    </row>
    <row r="110" spans="1:11" ht="24">
      <c r="A110" s="106">
        <v>220</v>
      </c>
      <c r="B110" s="95" t="s">
        <v>33</v>
      </c>
      <c r="C110" s="100" t="s">
        <v>401</v>
      </c>
      <c r="D110" s="100" t="s">
        <v>640</v>
      </c>
      <c r="E110" s="96" t="s">
        <v>75</v>
      </c>
      <c r="F110" s="100" t="s">
        <v>66</v>
      </c>
      <c r="G110" s="106">
        <v>51</v>
      </c>
      <c r="H110" s="106">
        <v>40</v>
      </c>
      <c r="I110" s="106">
        <v>11</v>
      </c>
      <c r="J110" s="106">
        <v>51</v>
      </c>
      <c r="K110" s="106">
        <v>0</v>
      </c>
    </row>
    <row r="111" spans="1:11" ht="24">
      <c r="A111" s="106">
        <v>221</v>
      </c>
      <c r="B111" s="95" t="s">
        <v>33</v>
      </c>
      <c r="C111" s="100" t="s">
        <v>450</v>
      </c>
      <c r="D111" s="100" t="s">
        <v>640</v>
      </c>
      <c r="E111" s="96" t="s">
        <v>75</v>
      </c>
      <c r="F111" s="100" t="s">
        <v>66</v>
      </c>
      <c r="G111" s="106">
        <v>62</v>
      </c>
      <c r="H111" s="106">
        <v>40</v>
      </c>
      <c r="I111" s="106">
        <v>22</v>
      </c>
      <c r="J111" s="106">
        <v>62</v>
      </c>
      <c r="K111" s="106">
        <v>0</v>
      </c>
    </row>
    <row r="112" spans="1:11" ht="24">
      <c r="A112" s="106">
        <v>222</v>
      </c>
      <c r="B112" s="95" t="s">
        <v>33</v>
      </c>
      <c r="C112" s="100" t="s">
        <v>492</v>
      </c>
      <c r="D112" s="100" t="s">
        <v>640</v>
      </c>
      <c r="E112" s="96" t="s">
        <v>75</v>
      </c>
      <c r="F112" s="100" t="s">
        <v>66</v>
      </c>
      <c r="G112" s="106">
        <v>107</v>
      </c>
      <c r="H112" s="106">
        <v>85</v>
      </c>
      <c r="I112" s="106">
        <v>22</v>
      </c>
      <c r="J112" s="106">
        <v>107</v>
      </c>
      <c r="K112" s="106">
        <v>0</v>
      </c>
    </row>
    <row r="113" spans="1:11" ht="24">
      <c r="A113" s="106">
        <v>223</v>
      </c>
      <c r="B113" s="95" t="s">
        <v>33</v>
      </c>
      <c r="C113" s="100" t="s">
        <v>467</v>
      </c>
      <c r="D113" s="100" t="s">
        <v>640</v>
      </c>
      <c r="E113" s="96" t="s">
        <v>75</v>
      </c>
      <c r="F113" s="100" t="s">
        <v>66</v>
      </c>
      <c r="G113" s="106">
        <v>34</v>
      </c>
      <c r="H113" s="106">
        <v>25</v>
      </c>
      <c r="I113" s="106">
        <v>9</v>
      </c>
      <c r="J113" s="106">
        <v>34</v>
      </c>
      <c r="K113" s="106">
        <v>0</v>
      </c>
    </row>
    <row r="114" spans="1:11">
      <c r="A114" s="106">
        <v>226</v>
      </c>
      <c r="B114" s="95" t="s">
        <v>425</v>
      </c>
      <c r="C114" s="100" t="s">
        <v>483</v>
      </c>
      <c r="D114" s="100" t="s">
        <v>640</v>
      </c>
      <c r="E114" s="96" t="s">
        <v>75</v>
      </c>
      <c r="F114" s="100" t="s">
        <v>66</v>
      </c>
      <c r="G114" s="106">
        <v>47</v>
      </c>
      <c r="H114" s="106">
        <v>30</v>
      </c>
      <c r="I114" s="106">
        <v>17</v>
      </c>
      <c r="J114" s="106">
        <v>38</v>
      </c>
      <c r="K114" s="106">
        <v>9</v>
      </c>
    </row>
    <row r="115" spans="1:11">
      <c r="A115" s="106">
        <v>230</v>
      </c>
      <c r="B115" s="95" t="s">
        <v>465</v>
      </c>
      <c r="C115" s="100" t="s">
        <v>466</v>
      </c>
      <c r="D115" s="100" t="s">
        <v>641</v>
      </c>
      <c r="E115" s="96" t="s">
        <v>75</v>
      </c>
      <c r="F115" s="100" t="s">
        <v>66</v>
      </c>
      <c r="G115" s="106">
        <v>22</v>
      </c>
      <c r="H115" s="106">
        <v>11</v>
      </c>
      <c r="I115" s="106">
        <v>11</v>
      </c>
      <c r="J115" s="106">
        <v>19</v>
      </c>
      <c r="K115" s="106">
        <v>3</v>
      </c>
    </row>
    <row r="116" spans="1:11">
      <c r="A116" s="106">
        <v>233</v>
      </c>
      <c r="B116" s="95" t="s">
        <v>528</v>
      </c>
      <c r="C116" s="100" t="s">
        <v>811</v>
      </c>
      <c r="D116" s="100" t="s">
        <v>887</v>
      </c>
      <c r="E116" s="96" t="s">
        <v>75</v>
      </c>
      <c r="F116" s="100" t="s">
        <v>66</v>
      </c>
      <c r="G116" s="106">
        <v>18</v>
      </c>
      <c r="H116" s="106">
        <v>14</v>
      </c>
      <c r="I116" s="106">
        <v>4</v>
      </c>
      <c r="J116" s="106">
        <v>18</v>
      </c>
      <c r="K116" s="106">
        <v>0</v>
      </c>
    </row>
    <row r="117" spans="1:11">
      <c r="A117" s="106">
        <v>235</v>
      </c>
      <c r="B117" s="95" t="s">
        <v>44</v>
      </c>
      <c r="C117" s="100" t="s">
        <v>564</v>
      </c>
      <c r="D117" s="100" t="s">
        <v>1021</v>
      </c>
      <c r="E117" s="96" t="s">
        <v>75</v>
      </c>
      <c r="F117" s="100" t="s">
        <v>66</v>
      </c>
      <c r="G117" s="106">
        <v>19</v>
      </c>
      <c r="H117" s="106">
        <v>15</v>
      </c>
      <c r="I117" s="106">
        <v>4</v>
      </c>
      <c r="J117" s="106">
        <v>7</v>
      </c>
      <c r="K117" s="106">
        <v>12</v>
      </c>
    </row>
    <row r="118" spans="1:11" ht="24">
      <c r="A118" s="106">
        <v>238</v>
      </c>
      <c r="B118" s="95" t="s">
        <v>33</v>
      </c>
      <c r="C118" s="100" t="s">
        <v>306</v>
      </c>
      <c r="D118" s="100" t="s">
        <v>349</v>
      </c>
      <c r="E118" s="96" t="s">
        <v>75</v>
      </c>
      <c r="F118" s="100" t="s">
        <v>66</v>
      </c>
      <c r="G118" s="106">
        <v>30</v>
      </c>
      <c r="H118" s="106">
        <v>18</v>
      </c>
      <c r="I118" s="106">
        <v>12</v>
      </c>
      <c r="J118" s="106">
        <v>30</v>
      </c>
      <c r="K118" s="106">
        <v>0</v>
      </c>
    </row>
    <row r="119" spans="1:11" ht="24">
      <c r="A119" s="106">
        <v>240</v>
      </c>
      <c r="B119" s="95" t="s">
        <v>33</v>
      </c>
      <c r="C119" s="100" t="s">
        <v>392</v>
      </c>
      <c r="D119" s="100" t="s">
        <v>620</v>
      </c>
      <c r="E119" s="96" t="s">
        <v>75</v>
      </c>
      <c r="F119" s="100" t="s">
        <v>66</v>
      </c>
      <c r="G119" s="106">
        <v>53</v>
      </c>
      <c r="H119" s="106">
        <v>42</v>
      </c>
      <c r="I119" s="106">
        <v>11</v>
      </c>
      <c r="J119" s="106">
        <v>53</v>
      </c>
      <c r="K119" s="106">
        <v>0</v>
      </c>
    </row>
    <row r="120" spans="1:11" ht="24">
      <c r="A120" s="106">
        <v>242</v>
      </c>
      <c r="B120" s="95" t="s">
        <v>35</v>
      </c>
      <c r="C120" s="100" t="s">
        <v>317</v>
      </c>
      <c r="D120" s="100" t="s">
        <v>620</v>
      </c>
      <c r="E120" s="96" t="s">
        <v>75</v>
      </c>
      <c r="F120" s="100" t="s">
        <v>66</v>
      </c>
      <c r="G120" s="106">
        <v>14</v>
      </c>
      <c r="H120" s="106">
        <v>13</v>
      </c>
      <c r="I120" s="106">
        <v>1</v>
      </c>
      <c r="J120" s="106">
        <v>13</v>
      </c>
      <c r="K120" s="106">
        <v>1</v>
      </c>
    </row>
    <row r="121" spans="1:11">
      <c r="A121" s="106">
        <v>243</v>
      </c>
      <c r="B121" s="95" t="s">
        <v>47</v>
      </c>
      <c r="C121" s="100" t="s">
        <v>642</v>
      </c>
      <c r="D121" s="100" t="s">
        <v>620</v>
      </c>
      <c r="E121" s="96" t="s">
        <v>75</v>
      </c>
      <c r="F121" s="100" t="s">
        <v>66</v>
      </c>
      <c r="G121" s="106">
        <v>41</v>
      </c>
      <c r="H121" s="106">
        <v>33</v>
      </c>
      <c r="I121" s="106">
        <v>8</v>
      </c>
      <c r="J121" s="106">
        <v>9</v>
      </c>
      <c r="K121" s="106">
        <v>32</v>
      </c>
    </row>
    <row r="122" spans="1:11" ht="24">
      <c r="A122" s="106">
        <v>246</v>
      </c>
      <c r="B122" s="95" t="s">
        <v>410</v>
      </c>
      <c r="C122" s="100" t="s">
        <v>495</v>
      </c>
      <c r="D122" s="100" t="s">
        <v>643</v>
      </c>
      <c r="E122" s="96" t="s">
        <v>75</v>
      </c>
      <c r="F122" s="100" t="s">
        <v>66</v>
      </c>
      <c r="G122" s="106">
        <v>17</v>
      </c>
      <c r="H122" s="106">
        <v>14</v>
      </c>
      <c r="I122" s="106">
        <v>3</v>
      </c>
      <c r="J122" s="106">
        <v>11</v>
      </c>
      <c r="K122" s="106">
        <v>6</v>
      </c>
    </row>
    <row r="123" spans="1:11">
      <c r="A123" s="106">
        <v>247</v>
      </c>
      <c r="B123" s="95" t="s">
        <v>557</v>
      </c>
      <c r="C123" s="100" t="s">
        <v>759</v>
      </c>
      <c r="D123" s="100" t="s">
        <v>888</v>
      </c>
      <c r="E123" s="96" t="s">
        <v>75</v>
      </c>
      <c r="F123" s="100" t="s">
        <v>66</v>
      </c>
      <c r="G123" s="106">
        <v>21</v>
      </c>
      <c r="H123" s="106">
        <v>8</v>
      </c>
      <c r="I123" s="106">
        <v>13</v>
      </c>
      <c r="J123" s="106">
        <v>18</v>
      </c>
      <c r="K123" s="106">
        <v>3</v>
      </c>
    </row>
    <row r="124" spans="1:11">
      <c r="A124" s="106">
        <v>248</v>
      </c>
      <c r="B124" s="95" t="s">
        <v>790</v>
      </c>
      <c r="C124" s="100" t="s">
        <v>791</v>
      </c>
      <c r="D124" s="100" t="s">
        <v>888</v>
      </c>
      <c r="E124" s="96" t="s">
        <v>75</v>
      </c>
      <c r="F124" s="100" t="s">
        <v>66</v>
      </c>
      <c r="G124" s="106">
        <v>16</v>
      </c>
      <c r="H124" s="106">
        <v>14</v>
      </c>
      <c r="I124" s="106">
        <v>2</v>
      </c>
      <c r="J124" s="106">
        <v>14</v>
      </c>
      <c r="K124" s="106">
        <v>2</v>
      </c>
    </row>
    <row r="125" spans="1:11">
      <c r="A125" s="106">
        <v>249</v>
      </c>
      <c r="B125" s="95" t="s">
        <v>50</v>
      </c>
      <c r="C125" s="100" t="s">
        <v>800</v>
      </c>
      <c r="D125" s="100" t="s">
        <v>888</v>
      </c>
      <c r="E125" s="96" t="s">
        <v>75</v>
      </c>
      <c r="F125" s="100" t="s">
        <v>66</v>
      </c>
      <c r="G125" s="106">
        <v>47</v>
      </c>
      <c r="H125" s="106">
        <v>32</v>
      </c>
      <c r="I125" s="106">
        <v>15</v>
      </c>
      <c r="J125" s="106">
        <v>40</v>
      </c>
      <c r="K125" s="106">
        <v>7</v>
      </c>
    </row>
    <row r="126" spans="1:11" ht="24">
      <c r="A126" s="106">
        <v>252</v>
      </c>
      <c r="B126" s="95" t="s">
        <v>42</v>
      </c>
      <c r="C126" s="100" t="s">
        <v>504</v>
      </c>
      <c r="D126" s="100" t="s">
        <v>644</v>
      </c>
      <c r="E126" s="96" t="s">
        <v>75</v>
      </c>
      <c r="F126" s="100" t="s">
        <v>66</v>
      </c>
      <c r="G126" s="106">
        <v>27</v>
      </c>
      <c r="H126" s="106">
        <v>19</v>
      </c>
      <c r="I126" s="106">
        <v>8</v>
      </c>
      <c r="J126" s="106">
        <v>25</v>
      </c>
      <c r="K126" s="106">
        <v>2</v>
      </c>
    </row>
    <row r="127" spans="1:11">
      <c r="A127" s="106">
        <v>254</v>
      </c>
      <c r="B127" s="95" t="s">
        <v>519</v>
      </c>
      <c r="C127" s="100" t="s">
        <v>520</v>
      </c>
      <c r="D127" s="100" t="s">
        <v>644</v>
      </c>
      <c r="E127" s="96" t="s">
        <v>75</v>
      </c>
      <c r="F127" s="100" t="s">
        <v>66</v>
      </c>
      <c r="G127" s="106">
        <v>53</v>
      </c>
      <c r="H127" s="106">
        <v>22</v>
      </c>
      <c r="I127" s="106">
        <v>31</v>
      </c>
      <c r="J127" s="106">
        <v>46</v>
      </c>
      <c r="K127" s="106">
        <v>7</v>
      </c>
    </row>
    <row r="128" spans="1:11">
      <c r="A128" s="106">
        <v>257</v>
      </c>
      <c r="B128" s="95" t="s">
        <v>178</v>
      </c>
      <c r="C128" s="100" t="s">
        <v>546</v>
      </c>
      <c r="D128" s="100" t="s">
        <v>889</v>
      </c>
      <c r="E128" s="96" t="s">
        <v>75</v>
      </c>
      <c r="F128" s="100" t="s">
        <v>66</v>
      </c>
      <c r="G128" s="106">
        <v>8</v>
      </c>
      <c r="H128" s="106">
        <v>8</v>
      </c>
      <c r="I128" s="106">
        <v>0</v>
      </c>
      <c r="J128" s="106">
        <v>8</v>
      </c>
      <c r="K128" s="106">
        <v>0</v>
      </c>
    </row>
    <row r="129" spans="1:11">
      <c r="A129" s="106">
        <v>271</v>
      </c>
      <c r="B129" s="95" t="s">
        <v>684</v>
      </c>
      <c r="C129" s="100" t="s">
        <v>757</v>
      </c>
      <c r="D129" s="100" t="s">
        <v>890</v>
      </c>
      <c r="E129" s="96" t="s">
        <v>75</v>
      </c>
      <c r="F129" s="100" t="s">
        <v>66</v>
      </c>
      <c r="G129" s="106">
        <v>13</v>
      </c>
      <c r="H129" s="106">
        <v>7</v>
      </c>
      <c r="I129" s="106">
        <v>6</v>
      </c>
      <c r="J129" s="106">
        <v>10</v>
      </c>
      <c r="K129" s="106">
        <v>3</v>
      </c>
    </row>
    <row r="130" spans="1:11" ht="24">
      <c r="A130" s="106">
        <v>272</v>
      </c>
      <c r="B130" s="95" t="s">
        <v>484</v>
      </c>
      <c r="C130" s="100" t="s">
        <v>763</v>
      </c>
      <c r="D130" s="100" t="s">
        <v>864</v>
      </c>
      <c r="E130" s="96" t="s">
        <v>75</v>
      </c>
      <c r="F130" s="100" t="s">
        <v>66</v>
      </c>
      <c r="G130" s="106">
        <v>15</v>
      </c>
      <c r="H130" s="106">
        <v>13</v>
      </c>
      <c r="I130" s="106">
        <v>2</v>
      </c>
      <c r="J130" s="106">
        <v>11</v>
      </c>
      <c r="K130" s="106">
        <v>4</v>
      </c>
    </row>
    <row r="131" spans="1:11" ht="24">
      <c r="A131" s="106">
        <v>275</v>
      </c>
      <c r="B131" s="95" t="s">
        <v>33</v>
      </c>
      <c r="C131" s="100" t="s">
        <v>299</v>
      </c>
      <c r="D131" s="100" t="s">
        <v>343</v>
      </c>
      <c r="E131" s="96" t="s">
        <v>75</v>
      </c>
      <c r="F131" s="100" t="s">
        <v>66</v>
      </c>
      <c r="G131" s="106">
        <v>119</v>
      </c>
      <c r="H131" s="106">
        <v>75</v>
      </c>
      <c r="I131" s="106">
        <v>44</v>
      </c>
      <c r="J131" s="106">
        <v>119</v>
      </c>
      <c r="K131" s="106">
        <v>0</v>
      </c>
    </row>
    <row r="132" spans="1:11" ht="24">
      <c r="A132" s="106">
        <v>279</v>
      </c>
      <c r="B132" s="95" t="s">
        <v>33</v>
      </c>
      <c r="C132" s="100" t="s">
        <v>423</v>
      </c>
      <c r="D132" s="100" t="s">
        <v>645</v>
      </c>
      <c r="E132" s="96" t="s">
        <v>75</v>
      </c>
      <c r="F132" s="100" t="s">
        <v>66</v>
      </c>
      <c r="G132" s="106">
        <v>95</v>
      </c>
      <c r="H132" s="106">
        <v>54</v>
      </c>
      <c r="I132" s="106">
        <v>41</v>
      </c>
      <c r="J132" s="106">
        <v>95</v>
      </c>
      <c r="K132" s="106">
        <v>0</v>
      </c>
    </row>
    <row r="133" spans="1:11" ht="24">
      <c r="A133" s="106">
        <v>280</v>
      </c>
      <c r="B133" s="95" t="s">
        <v>33</v>
      </c>
      <c r="C133" s="100" t="s">
        <v>454</v>
      </c>
      <c r="D133" s="100" t="s">
        <v>645</v>
      </c>
      <c r="E133" s="96" t="s">
        <v>75</v>
      </c>
      <c r="F133" s="100" t="s">
        <v>66</v>
      </c>
      <c r="G133" s="106">
        <v>66</v>
      </c>
      <c r="H133" s="106">
        <v>46</v>
      </c>
      <c r="I133" s="106">
        <v>20</v>
      </c>
      <c r="J133" s="106">
        <v>66</v>
      </c>
      <c r="K133" s="106">
        <v>0</v>
      </c>
    </row>
    <row r="134" spans="1:11" ht="24">
      <c r="A134" s="106">
        <v>287</v>
      </c>
      <c r="B134" s="95" t="s">
        <v>619</v>
      </c>
      <c r="C134" s="100" t="s">
        <v>506</v>
      </c>
      <c r="D134" s="100" t="s">
        <v>646</v>
      </c>
      <c r="E134" s="96" t="s">
        <v>75</v>
      </c>
      <c r="F134" s="100" t="s">
        <v>66</v>
      </c>
      <c r="G134" s="106">
        <v>25</v>
      </c>
      <c r="H134" s="106">
        <v>17</v>
      </c>
      <c r="I134" s="106">
        <v>8</v>
      </c>
      <c r="J134" s="106">
        <v>23</v>
      </c>
      <c r="K134" s="106">
        <v>2</v>
      </c>
    </row>
    <row r="135" spans="1:11" ht="24">
      <c r="A135" s="106">
        <v>288</v>
      </c>
      <c r="B135" s="95" t="s">
        <v>410</v>
      </c>
      <c r="C135" s="100" t="s">
        <v>481</v>
      </c>
      <c r="D135" s="100" t="s">
        <v>646</v>
      </c>
      <c r="E135" s="96" t="s">
        <v>75</v>
      </c>
      <c r="F135" s="100" t="s">
        <v>66</v>
      </c>
      <c r="G135" s="106">
        <v>36</v>
      </c>
      <c r="H135" s="106">
        <v>21</v>
      </c>
      <c r="I135" s="106">
        <v>15</v>
      </c>
      <c r="J135" s="106">
        <v>34</v>
      </c>
      <c r="K135" s="106">
        <v>2</v>
      </c>
    </row>
    <row r="136" spans="1:11" ht="24">
      <c r="A136" s="106">
        <v>289</v>
      </c>
      <c r="B136" s="95" t="s">
        <v>33</v>
      </c>
      <c r="C136" s="100" t="s">
        <v>810</v>
      </c>
      <c r="D136" s="100" t="s">
        <v>891</v>
      </c>
      <c r="E136" s="96" t="s">
        <v>75</v>
      </c>
      <c r="F136" s="100" t="s">
        <v>66</v>
      </c>
      <c r="G136" s="106">
        <v>43</v>
      </c>
      <c r="H136" s="106">
        <v>2</v>
      </c>
      <c r="I136" s="106">
        <v>41</v>
      </c>
      <c r="J136" s="106">
        <v>43</v>
      </c>
      <c r="K136" s="106">
        <v>0</v>
      </c>
    </row>
    <row r="137" spans="1:11">
      <c r="A137" s="106">
        <v>290</v>
      </c>
      <c r="B137" s="95" t="s">
        <v>50</v>
      </c>
      <c r="C137" s="100" t="s">
        <v>566</v>
      </c>
      <c r="D137" s="100" t="s">
        <v>891</v>
      </c>
      <c r="E137" s="96" t="s">
        <v>75</v>
      </c>
      <c r="F137" s="100" t="s">
        <v>66</v>
      </c>
      <c r="G137" s="106">
        <v>22</v>
      </c>
      <c r="H137" s="106">
        <v>14</v>
      </c>
      <c r="I137" s="106">
        <v>8</v>
      </c>
      <c r="J137" s="106">
        <v>8</v>
      </c>
      <c r="K137" s="106">
        <v>14</v>
      </c>
    </row>
    <row r="138" spans="1:11" ht="24">
      <c r="A138" s="106">
        <v>293</v>
      </c>
      <c r="B138" s="95" t="s">
        <v>410</v>
      </c>
      <c r="C138" s="100" t="s">
        <v>804</v>
      </c>
      <c r="D138" s="100" t="s">
        <v>1022</v>
      </c>
      <c r="E138" s="96" t="s">
        <v>75</v>
      </c>
      <c r="F138" s="100" t="s">
        <v>66</v>
      </c>
      <c r="G138" s="106">
        <v>21</v>
      </c>
      <c r="H138" s="106">
        <v>16</v>
      </c>
      <c r="I138" s="106">
        <v>5</v>
      </c>
      <c r="J138" s="106">
        <v>21</v>
      </c>
      <c r="K138" s="106">
        <v>0</v>
      </c>
    </row>
    <row r="139" spans="1:11">
      <c r="A139" s="106">
        <v>300</v>
      </c>
      <c r="B139" s="95" t="s">
        <v>50</v>
      </c>
      <c r="C139" s="100" t="s">
        <v>417</v>
      </c>
      <c r="D139" s="100" t="s">
        <v>647</v>
      </c>
      <c r="E139" s="96" t="s">
        <v>75</v>
      </c>
      <c r="F139" s="100" t="s">
        <v>66</v>
      </c>
      <c r="G139" s="106">
        <v>33</v>
      </c>
      <c r="H139" s="106">
        <v>24</v>
      </c>
      <c r="I139" s="106">
        <v>9</v>
      </c>
      <c r="J139" s="106">
        <v>19</v>
      </c>
      <c r="K139" s="106">
        <v>14</v>
      </c>
    </row>
    <row r="140" spans="1:11">
      <c r="A140" s="106">
        <v>303</v>
      </c>
      <c r="B140" s="95" t="s">
        <v>38</v>
      </c>
      <c r="C140" s="100" t="s">
        <v>552</v>
      </c>
      <c r="D140" s="100" t="s">
        <v>892</v>
      </c>
      <c r="E140" s="96" t="s">
        <v>75</v>
      </c>
      <c r="F140" s="100" t="s">
        <v>66</v>
      </c>
      <c r="G140" s="106">
        <v>18</v>
      </c>
      <c r="H140" s="106">
        <v>17</v>
      </c>
      <c r="I140" s="106">
        <v>1</v>
      </c>
      <c r="J140" s="106">
        <v>12</v>
      </c>
      <c r="K140" s="106">
        <v>6</v>
      </c>
    </row>
    <row r="141" spans="1:11">
      <c r="A141" s="106">
        <v>306</v>
      </c>
      <c r="B141" s="95" t="s">
        <v>191</v>
      </c>
      <c r="C141" s="100" t="s">
        <v>771</v>
      </c>
      <c r="D141" s="100" t="s">
        <v>1023</v>
      </c>
      <c r="E141" s="96" t="s">
        <v>75</v>
      </c>
      <c r="F141" s="100" t="s">
        <v>66</v>
      </c>
      <c r="G141" s="106">
        <v>25</v>
      </c>
      <c r="H141" s="106">
        <v>20</v>
      </c>
      <c r="I141" s="106">
        <v>5</v>
      </c>
      <c r="J141" s="106">
        <v>15</v>
      </c>
      <c r="K141" s="106">
        <v>10</v>
      </c>
    </row>
    <row r="142" spans="1:11" ht="24">
      <c r="A142" s="106">
        <v>307</v>
      </c>
      <c r="B142" s="95" t="s">
        <v>33</v>
      </c>
      <c r="C142" s="100" t="s">
        <v>300</v>
      </c>
      <c r="D142" s="100" t="s">
        <v>350</v>
      </c>
      <c r="E142" s="96" t="s">
        <v>75</v>
      </c>
      <c r="F142" s="100" t="s">
        <v>66</v>
      </c>
      <c r="G142" s="106">
        <v>65</v>
      </c>
      <c r="H142" s="106">
        <v>53</v>
      </c>
      <c r="I142" s="106">
        <v>12</v>
      </c>
      <c r="J142" s="106">
        <v>65</v>
      </c>
      <c r="K142" s="106">
        <v>0</v>
      </c>
    </row>
    <row r="143" spans="1:11" ht="24">
      <c r="A143" s="106">
        <v>309</v>
      </c>
      <c r="B143" s="95" t="s">
        <v>33</v>
      </c>
      <c r="C143" s="100" t="s">
        <v>420</v>
      </c>
      <c r="D143" s="100" t="s">
        <v>648</v>
      </c>
      <c r="E143" s="96" t="s">
        <v>75</v>
      </c>
      <c r="F143" s="100" t="s">
        <v>66</v>
      </c>
      <c r="G143" s="106">
        <v>63</v>
      </c>
      <c r="H143" s="106">
        <v>47</v>
      </c>
      <c r="I143" s="106">
        <v>16</v>
      </c>
      <c r="J143" s="106">
        <v>63</v>
      </c>
      <c r="K143" s="106">
        <v>0</v>
      </c>
    </row>
    <row r="144" spans="1:11" ht="24">
      <c r="A144" s="106">
        <v>310</v>
      </c>
      <c r="B144" s="95" t="s">
        <v>33</v>
      </c>
      <c r="C144" s="100" t="s">
        <v>421</v>
      </c>
      <c r="D144" s="100" t="s">
        <v>648</v>
      </c>
      <c r="E144" s="96" t="s">
        <v>75</v>
      </c>
      <c r="F144" s="100" t="s">
        <v>66</v>
      </c>
      <c r="G144" s="106">
        <v>76</v>
      </c>
      <c r="H144" s="106">
        <v>38</v>
      </c>
      <c r="I144" s="106">
        <v>38</v>
      </c>
      <c r="J144" s="106">
        <v>76</v>
      </c>
      <c r="K144" s="106">
        <v>0</v>
      </c>
    </row>
    <row r="145" spans="1:11">
      <c r="A145" s="106">
        <v>318</v>
      </c>
      <c r="B145" s="95" t="s">
        <v>48</v>
      </c>
      <c r="C145" s="100" t="s">
        <v>459</v>
      </c>
      <c r="D145" s="100" t="s">
        <v>1024</v>
      </c>
      <c r="E145" s="96" t="s">
        <v>75</v>
      </c>
      <c r="F145" s="100" t="s">
        <v>66</v>
      </c>
      <c r="G145" s="106">
        <v>18</v>
      </c>
      <c r="H145" s="106">
        <v>12</v>
      </c>
      <c r="I145" s="106">
        <v>6</v>
      </c>
      <c r="J145" s="106">
        <v>5</v>
      </c>
      <c r="K145" s="106">
        <v>13</v>
      </c>
    </row>
    <row r="146" spans="1:11" ht="24">
      <c r="A146" s="106">
        <v>321</v>
      </c>
      <c r="B146" s="95" t="s">
        <v>33</v>
      </c>
      <c r="C146" s="100" t="s">
        <v>424</v>
      </c>
      <c r="D146" s="100" t="s">
        <v>649</v>
      </c>
      <c r="E146" s="96" t="s">
        <v>75</v>
      </c>
      <c r="F146" s="100" t="s">
        <v>66</v>
      </c>
      <c r="G146" s="106">
        <v>61</v>
      </c>
      <c r="H146" s="106">
        <v>33</v>
      </c>
      <c r="I146" s="106">
        <v>28</v>
      </c>
      <c r="J146" s="106">
        <v>61</v>
      </c>
      <c r="K146" s="106">
        <v>0</v>
      </c>
    </row>
    <row r="147" spans="1:11" ht="24">
      <c r="A147" s="106">
        <v>330</v>
      </c>
      <c r="B147" s="95" t="s">
        <v>33</v>
      </c>
      <c r="C147" s="100" t="s">
        <v>389</v>
      </c>
      <c r="D147" s="100" t="s">
        <v>650</v>
      </c>
      <c r="E147" s="96" t="s">
        <v>75</v>
      </c>
      <c r="F147" s="100" t="s">
        <v>66</v>
      </c>
      <c r="G147" s="106">
        <v>85</v>
      </c>
      <c r="H147" s="106">
        <v>62</v>
      </c>
      <c r="I147" s="106">
        <v>23</v>
      </c>
      <c r="J147" s="106">
        <v>85</v>
      </c>
      <c r="K147" s="106">
        <v>0</v>
      </c>
    </row>
    <row r="148" spans="1:11" ht="24">
      <c r="A148" s="106">
        <v>331</v>
      </c>
      <c r="B148" s="95" t="s">
        <v>414</v>
      </c>
      <c r="C148" s="100" t="s">
        <v>415</v>
      </c>
      <c r="D148" s="100" t="s">
        <v>650</v>
      </c>
      <c r="E148" s="96" t="s">
        <v>75</v>
      </c>
      <c r="F148" s="100" t="s">
        <v>66</v>
      </c>
      <c r="G148" s="106">
        <v>45</v>
      </c>
      <c r="H148" s="106">
        <v>29</v>
      </c>
      <c r="I148" s="106">
        <v>16</v>
      </c>
      <c r="J148" s="106">
        <v>45</v>
      </c>
      <c r="K148" s="106">
        <v>0</v>
      </c>
    </row>
    <row r="149" spans="1:11">
      <c r="A149" s="106">
        <v>336</v>
      </c>
      <c r="B149" s="95" t="s">
        <v>500</v>
      </c>
      <c r="C149" s="100" t="s">
        <v>501</v>
      </c>
      <c r="D149" s="100" t="s">
        <v>621</v>
      </c>
      <c r="E149" s="96" t="s">
        <v>75</v>
      </c>
      <c r="F149" s="100" t="s">
        <v>66</v>
      </c>
      <c r="G149" s="106">
        <v>20</v>
      </c>
      <c r="H149" s="106">
        <v>7</v>
      </c>
      <c r="I149" s="106">
        <v>13</v>
      </c>
      <c r="J149" s="106">
        <v>20</v>
      </c>
      <c r="K149" s="106">
        <v>0</v>
      </c>
    </row>
    <row r="150" spans="1:11">
      <c r="A150" s="106">
        <v>337</v>
      </c>
      <c r="B150" s="95" t="s">
        <v>474</v>
      </c>
      <c r="C150" s="100" t="s">
        <v>475</v>
      </c>
      <c r="D150" s="100" t="s">
        <v>893</v>
      </c>
      <c r="E150" s="96" t="s">
        <v>75</v>
      </c>
      <c r="F150" s="100" t="s">
        <v>66</v>
      </c>
      <c r="G150" s="106">
        <v>12</v>
      </c>
      <c r="H150" s="106">
        <v>6</v>
      </c>
      <c r="I150" s="106">
        <v>6</v>
      </c>
      <c r="J150" s="106">
        <v>7</v>
      </c>
      <c r="K150" s="106">
        <v>5</v>
      </c>
    </row>
    <row r="151" spans="1:11">
      <c r="A151" s="106">
        <v>340</v>
      </c>
      <c r="B151" s="95" t="s">
        <v>37</v>
      </c>
      <c r="C151" s="100" t="s">
        <v>303</v>
      </c>
      <c r="D151" s="100" t="s">
        <v>651</v>
      </c>
      <c r="E151" s="96" t="s">
        <v>75</v>
      </c>
      <c r="F151" s="100" t="s">
        <v>66</v>
      </c>
      <c r="G151" s="106">
        <v>8</v>
      </c>
      <c r="H151" s="106">
        <v>5</v>
      </c>
      <c r="I151" s="106">
        <v>3</v>
      </c>
      <c r="J151" s="106">
        <v>8</v>
      </c>
      <c r="K151" s="106">
        <v>0</v>
      </c>
    </row>
    <row r="152" spans="1:11" ht="24">
      <c r="A152" s="106">
        <v>346</v>
      </c>
      <c r="B152" s="95" t="s">
        <v>33</v>
      </c>
      <c r="C152" s="100" t="s">
        <v>393</v>
      </c>
      <c r="D152" s="100" t="s">
        <v>652</v>
      </c>
      <c r="E152" s="96" t="s">
        <v>75</v>
      </c>
      <c r="F152" s="100" t="s">
        <v>66</v>
      </c>
      <c r="G152" s="106">
        <v>39</v>
      </c>
      <c r="H152" s="106">
        <v>30</v>
      </c>
      <c r="I152" s="106">
        <v>9</v>
      </c>
      <c r="J152" s="106">
        <v>39</v>
      </c>
      <c r="K152" s="106">
        <v>0</v>
      </c>
    </row>
    <row r="153" spans="1:11" ht="24">
      <c r="A153" s="106">
        <v>350</v>
      </c>
      <c r="B153" s="95" t="s">
        <v>42</v>
      </c>
      <c r="C153" s="100" t="s">
        <v>468</v>
      </c>
      <c r="D153" s="100" t="s">
        <v>894</v>
      </c>
      <c r="E153" s="96" t="s">
        <v>75</v>
      </c>
      <c r="F153" s="100" t="s">
        <v>66</v>
      </c>
      <c r="G153" s="106">
        <v>14</v>
      </c>
      <c r="H153" s="106">
        <v>11</v>
      </c>
      <c r="I153" s="106">
        <v>3</v>
      </c>
      <c r="J153" s="106">
        <v>13</v>
      </c>
      <c r="K153" s="106">
        <v>1</v>
      </c>
    </row>
    <row r="154" spans="1:11">
      <c r="A154" s="106">
        <v>351</v>
      </c>
      <c r="B154" s="95" t="s">
        <v>43</v>
      </c>
      <c r="C154" s="100" t="s">
        <v>496</v>
      </c>
      <c r="D154" s="100" t="s">
        <v>894</v>
      </c>
      <c r="E154" s="96" t="s">
        <v>75</v>
      </c>
      <c r="F154" s="100" t="s">
        <v>66</v>
      </c>
      <c r="G154" s="106">
        <v>7</v>
      </c>
      <c r="H154" s="106">
        <v>3</v>
      </c>
      <c r="I154" s="106">
        <v>4</v>
      </c>
      <c r="J154" s="106">
        <v>6</v>
      </c>
      <c r="K154" s="106">
        <v>1</v>
      </c>
    </row>
    <row r="155" spans="1:11" ht="24">
      <c r="A155" s="106">
        <v>353</v>
      </c>
      <c r="B155" s="95" t="s">
        <v>33</v>
      </c>
      <c r="C155" s="100" t="s">
        <v>476</v>
      </c>
      <c r="D155" s="100" t="s">
        <v>653</v>
      </c>
      <c r="E155" s="96" t="s">
        <v>75</v>
      </c>
      <c r="F155" s="100" t="s">
        <v>66</v>
      </c>
      <c r="G155" s="106">
        <v>167</v>
      </c>
      <c r="H155" s="106">
        <v>88</v>
      </c>
      <c r="I155" s="106">
        <v>79</v>
      </c>
      <c r="J155" s="106">
        <v>167</v>
      </c>
      <c r="K155" s="106">
        <v>0</v>
      </c>
    </row>
    <row r="156" spans="1:11">
      <c r="A156" s="106">
        <v>354</v>
      </c>
      <c r="B156" s="95" t="s">
        <v>39</v>
      </c>
      <c r="C156" s="100" t="s">
        <v>756</v>
      </c>
      <c r="D156" s="100" t="s">
        <v>895</v>
      </c>
      <c r="E156" s="96" t="s">
        <v>75</v>
      </c>
      <c r="F156" s="100" t="s">
        <v>66</v>
      </c>
      <c r="G156" s="106">
        <v>14</v>
      </c>
      <c r="H156" s="106">
        <v>10</v>
      </c>
      <c r="I156" s="106">
        <v>4</v>
      </c>
      <c r="J156" s="106">
        <v>14</v>
      </c>
      <c r="K156" s="106">
        <v>0</v>
      </c>
    </row>
    <row r="157" spans="1:11" ht="24">
      <c r="A157" s="106">
        <v>358</v>
      </c>
      <c r="B157" s="95" t="s">
        <v>562</v>
      </c>
      <c r="C157" s="100" t="s">
        <v>563</v>
      </c>
      <c r="D157" s="100" t="s">
        <v>1025</v>
      </c>
      <c r="E157" s="96" t="s">
        <v>75</v>
      </c>
      <c r="F157" s="100" t="s">
        <v>66</v>
      </c>
      <c r="G157" s="106">
        <v>11</v>
      </c>
      <c r="H157" s="106">
        <v>5</v>
      </c>
      <c r="I157" s="106">
        <v>6</v>
      </c>
      <c r="J157" s="106">
        <v>10</v>
      </c>
      <c r="K157" s="106">
        <v>1</v>
      </c>
    </row>
    <row r="158" spans="1:11" ht="24">
      <c r="A158" s="106">
        <v>360</v>
      </c>
      <c r="B158" s="95" t="s">
        <v>490</v>
      </c>
      <c r="C158" s="100" t="s">
        <v>565</v>
      </c>
      <c r="D158" s="100" t="s">
        <v>654</v>
      </c>
      <c r="E158" s="96" t="s">
        <v>75</v>
      </c>
      <c r="F158" s="100" t="s">
        <v>66</v>
      </c>
      <c r="G158" s="106">
        <v>53</v>
      </c>
      <c r="H158" s="106">
        <v>39</v>
      </c>
      <c r="I158" s="106">
        <v>14</v>
      </c>
      <c r="J158" s="106">
        <v>53</v>
      </c>
      <c r="K158" s="106">
        <v>0</v>
      </c>
    </row>
    <row r="159" spans="1:11">
      <c r="A159" s="106">
        <v>364</v>
      </c>
      <c r="B159" s="95" t="s">
        <v>500</v>
      </c>
      <c r="C159" s="100" t="s">
        <v>736</v>
      </c>
      <c r="D159" s="100" t="s">
        <v>896</v>
      </c>
      <c r="E159" s="96" t="s">
        <v>75</v>
      </c>
      <c r="F159" s="100" t="s">
        <v>66</v>
      </c>
      <c r="G159" s="106">
        <v>15</v>
      </c>
      <c r="H159" s="106">
        <v>8</v>
      </c>
      <c r="I159" s="106">
        <v>7</v>
      </c>
      <c r="J159" s="106">
        <v>15</v>
      </c>
      <c r="K159" s="106">
        <v>0</v>
      </c>
    </row>
    <row r="160" spans="1:11">
      <c r="A160" s="106">
        <v>365</v>
      </c>
      <c r="B160" s="95" t="s">
        <v>500</v>
      </c>
      <c r="C160" s="100" t="s">
        <v>752</v>
      </c>
      <c r="D160" s="100" t="s">
        <v>896</v>
      </c>
      <c r="E160" s="96" t="s">
        <v>75</v>
      </c>
      <c r="F160" s="100" t="s">
        <v>66</v>
      </c>
      <c r="G160" s="106">
        <v>12</v>
      </c>
      <c r="H160" s="106">
        <v>6</v>
      </c>
      <c r="I160" s="106">
        <v>6</v>
      </c>
      <c r="J160" s="106">
        <v>12</v>
      </c>
      <c r="K160" s="106">
        <v>0</v>
      </c>
    </row>
    <row r="161" spans="1:11">
      <c r="A161" s="233"/>
      <c r="B161" s="234" t="s">
        <v>203</v>
      </c>
      <c r="C161" s="235">
        <f>COUNTA(C27:C160)</f>
        <v>134</v>
      </c>
      <c r="D161" s="236"/>
      <c r="E161" s="237"/>
      <c r="F161" s="236"/>
      <c r="G161" s="238">
        <f>SUM(G27:G160)</f>
        <v>4783</v>
      </c>
      <c r="H161" s="238">
        <f t="shared" ref="H161:K161" si="3">SUM(H27:H160)</f>
        <v>3139</v>
      </c>
      <c r="I161" s="238">
        <f t="shared" si="3"/>
        <v>1644</v>
      </c>
      <c r="J161" s="238">
        <f t="shared" si="3"/>
        <v>4254</v>
      </c>
      <c r="K161" s="238">
        <f t="shared" si="3"/>
        <v>529</v>
      </c>
    </row>
    <row r="162" spans="1:11">
      <c r="A162" s="106">
        <v>26</v>
      </c>
      <c r="B162" s="97" t="s">
        <v>38</v>
      </c>
      <c r="C162" s="100" t="s">
        <v>806</v>
      </c>
      <c r="D162" s="100" t="s">
        <v>1006</v>
      </c>
      <c r="E162" s="96" t="s">
        <v>75</v>
      </c>
      <c r="F162" s="100" t="s">
        <v>86</v>
      </c>
      <c r="G162" s="106">
        <v>27</v>
      </c>
      <c r="H162" s="106">
        <v>23</v>
      </c>
      <c r="I162" s="106">
        <v>4</v>
      </c>
      <c r="J162" s="106">
        <v>27</v>
      </c>
      <c r="K162" s="106">
        <v>0</v>
      </c>
    </row>
    <row r="163" spans="1:11">
      <c r="A163" s="106">
        <v>28</v>
      </c>
      <c r="B163" s="97" t="s">
        <v>191</v>
      </c>
      <c r="C163" s="100" t="s">
        <v>799</v>
      </c>
      <c r="D163" s="100" t="s">
        <v>1007</v>
      </c>
      <c r="E163" s="96" t="s">
        <v>75</v>
      </c>
      <c r="F163" s="100" t="s">
        <v>86</v>
      </c>
      <c r="G163" s="106">
        <v>46</v>
      </c>
      <c r="H163" s="106">
        <v>34</v>
      </c>
      <c r="I163" s="106">
        <v>12</v>
      </c>
      <c r="J163" s="106">
        <v>27</v>
      </c>
      <c r="K163" s="106">
        <v>19</v>
      </c>
    </row>
    <row r="164" spans="1:11">
      <c r="A164" s="106">
        <v>29</v>
      </c>
      <c r="B164" s="97" t="s">
        <v>45</v>
      </c>
      <c r="C164" s="100" t="s">
        <v>977</v>
      </c>
      <c r="D164" s="100" t="s">
        <v>1007</v>
      </c>
      <c r="E164" s="96" t="s">
        <v>75</v>
      </c>
      <c r="F164" s="100" t="s">
        <v>86</v>
      </c>
      <c r="G164" s="106">
        <v>19</v>
      </c>
      <c r="H164" s="106">
        <v>4</v>
      </c>
      <c r="I164" s="106">
        <v>15</v>
      </c>
      <c r="J164" s="106">
        <v>19</v>
      </c>
      <c r="K164" s="106">
        <v>0</v>
      </c>
    </row>
    <row r="165" spans="1:11">
      <c r="A165" s="106">
        <v>31</v>
      </c>
      <c r="B165" s="97" t="s">
        <v>287</v>
      </c>
      <c r="C165" s="100" t="s">
        <v>307</v>
      </c>
      <c r="D165" s="100" t="s">
        <v>655</v>
      </c>
      <c r="E165" s="96" t="s">
        <v>75</v>
      </c>
      <c r="F165" s="100" t="s">
        <v>86</v>
      </c>
      <c r="G165" s="106">
        <v>34</v>
      </c>
      <c r="H165" s="106">
        <v>16</v>
      </c>
      <c r="I165" s="106">
        <v>18</v>
      </c>
      <c r="J165" s="106">
        <v>29</v>
      </c>
      <c r="K165" s="106">
        <v>5</v>
      </c>
    </row>
    <row r="166" spans="1:11" ht="24">
      <c r="A166" s="106">
        <v>32</v>
      </c>
      <c r="B166" s="97" t="s">
        <v>414</v>
      </c>
      <c r="C166" s="100" t="s">
        <v>503</v>
      </c>
      <c r="D166" s="100" t="s">
        <v>870</v>
      </c>
      <c r="E166" s="96" t="s">
        <v>75</v>
      </c>
      <c r="F166" s="100" t="s">
        <v>86</v>
      </c>
      <c r="G166" s="106">
        <v>33</v>
      </c>
      <c r="H166" s="106">
        <v>23</v>
      </c>
      <c r="I166" s="106">
        <v>10</v>
      </c>
      <c r="J166" s="106">
        <v>31</v>
      </c>
      <c r="K166" s="106">
        <v>2</v>
      </c>
    </row>
    <row r="167" spans="1:11">
      <c r="A167" s="106">
        <v>47</v>
      </c>
      <c r="B167" s="97" t="s">
        <v>48</v>
      </c>
      <c r="C167" s="100" t="s">
        <v>280</v>
      </c>
      <c r="D167" s="100" t="s">
        <v>351</v>
      </c>
      <c r="E167" s="96" t="s">
        <v>75</v>
      </c>
      <c r="F167" s="100" t="s">
        <v>86</v>
      </c>
      <c r="G167" s="106">
        <v>51</v>
      </c>
      <c r="H167" s="106">
        <v>38</v>
      </c>
      <c r="I167" s="106">
        <v>13</v>
      </c>
      <c r="J167" s="106">
        <v>22</v>
      </c>
      <c r="K167" s="106">
        <v>29</v>
      </c>
    </row>
    <row r="168" spans="1:11">
      <c r="A168" s="106">
        <v>50</v>
      </c>
      <c r="B168" s="97" t="s">
        <v>287</v>
      </c>
      <c r="C168" s="100" t="s">
        <v>288</v>
      </c>
      <c r="D168" s="100" t="s">
        <v>656</v>
      </c>
      <c r="E168" s="96" t="s">
        <v>75</v>
      </c>
      <c r="F168" s="100" t="s">
        <v>86</v>
      </c>
      <c r="G168" s="106">
        <v>24</v>
      </c>
      <c r="H168" s="106">
        <v>16</v>
      </c>
      <c r="I168" s="106">
        <v>8</v>
      </c>
      <c r="J168" s="106">
        <v>24</v>
      </c>
      <c r="K168" s="106">
        <v>0</v>
      </c>
    </row>
    <row r="169" spans="1:11" ht="24">
      <c r="A169" s="106">
        <v>51</v>
      </c>
      <c r="B169" s="97" t="s">
        <v>35</v>
      </c>
      <c r="C169" s="100" t="s">
        <v>313</v>
      </c>
      <c r="D169" s="100" t="s">
        <v>656</v>
      </c>
      <c r="E169" s="96" t="s">
        <v>75</v>
      </c>
      <c r="F169" s="100" t="s">
        <v>86</v>
      </c>
      <c r="G169" s="106">
        <v>38</v>
      </c>
      <c r="H169" s="106">
        <v>28</v>
      </c>
      <c r="I169" s="106">
        <v>10</v>
      </c>
      <c r="J169" s="106">
        <v>38</v>
      </c>
      <c r="K169" s="106">
        <v>0</v>
      </c>
    </row>
    <row r="170" spans="1:11">
      <c r="A170" s="106">
        <v>60</v>
      </c>
      <c r="B170" s="97" t="s">
        <v>36</v>
      </c>
      <c r="C170" s="100" t="s">
        <v>966</v>
      </c>
      <c r="D170" s="100" t="s">
        <v>1011</v>
      </c>
      <c r="E170" s="96" t="s">
        <v>75</v>
      </c>
      <c r="F170" s="100" t="s">
        <v>86</v>
      </c>
      <c r="G170" s="106">
        <v>30</v>
      </c>
      <c r="H170" s="106">
        <v>22</v>
      </c>
      <c r="I170" s="106">
        <v>8</v>
      </c>
      <c r="J170" s="106">
        <v>22</v>
      </c>
      <c r="K170" s="106">
        <v>8</v>
      </c>
    </row>
    <row r="171" spans="1:11">
      <c r="A171" s="106">
        <v>63</v>
      </c>
      <c r="B171" s="97" t="s">
        <v>40</v>
      </c>
      <c r="C171" s="100" t="s">
        <v>657</v>
      </c>
      <c r="D171" s="100" t="s">
        <v>626</v>
      </c>
      <c r="E171" s="96" t="s">
        <v>75</v>
      </c>
      <c r="F171" s="100" t="s">
        <v>86</v>
      </c>
      <c r="G171" s="106">
        <v>30</v>
      </c>
      <c r="H171" s="106">
        <v>10</v>
      </c>
      <c r="I171" s="106">
        <v>20</v>
      </c>
      <c r="J171" s="106">
        <v>13</v>
      </c>
      <c r="K171" s="106">
        <v>17</v>
      </c>
    </row>
    <row r="172" spans="1:11" ht="24">
      <c r="A172" s="106">
        <v>64</v>
      </c>
      <c r="B172" s="97" t="s">
        <v>414</v>
      </c>
      <c r="C172" s="100" t="s">
        <v>462</v>
      </c>
      <c r="D172" s="100" t="s">
        <v>626</v>
      </c>
      <c r="E172" s="96" t="s">
        <v>75</v>
      </c>
      <c r="F172" s="100" t="s">
        <v>86</v>
      </c>
      <c r="G172" s="106">
        <v>26</v>
      </c>
      <c r="H172" s="106">
        <v>21</v>
      </c>
      <c r="I172" s="106">
        <v>5</v>
      </c>
      <c r="J172" s="106">
        <v>26</v>
      </c>
      <c r="K172" s="106">
        <v>0</v>
      </c>
    </row>
    <row r="173" spans="1:11">
      <c r="A173" s="106">
        <v>68</v>
      </c>
      <c r="B173" s="97" t="s">
        <v>36</v>
      </c>
      <c r="C173" s="100" t="s">
        <v>858</v>
      </c>
      <c r="D173" s="100" t="s">
        <v>1026</v>
      </c>
      <c r="E173" s="96" t="s">
        <v>75</v>
      </c>
      <c r="F173" s="100" t="s">
        <v>86</v>
      </c>
      <c r="G173" s="106">
        <v>15</v>
      </c>
      <c r="H173" s="106">
        <v>8</v>
      </c>
      <c r="I173" s="106">
        <v>7</v>
      </c>
      <c r="J173" s="106">
        <v>12</v>
      </c>
      <c r="K173" s="106">
        <v>3</v>
      </c>
    </row>
    <row r="174" spans="1:11">
      <c r="A174" s="106">
        <v>75</v>
      </c>
      <c r="B174" s="97" t="s">
        <v>41</v>
      </c>
      <c r="C174" s="100" t="s">
        <v>499</v>
      </c>
      <c r="D174" s="100" t="s">
        <v>897</v>
      </c>
      <c r="E174" s="96" t="s">
        <v>75</v>
      </c>
      <c r="F174" s="100" t="s">
        <v>86</v>
      </c>
      <c r="G174" s="106">
        <v>20</v>
      </c>
      <c r="H174" s="106">
        <v>16</v>
      </c>
      <c r="I174" s="106">
        <v>4</v>
      </c>
      <c r="J174" s="106">
        <v>9</v>
      </c>
      <c r="K174" s="106">
        <v>11</v>
      </c>
    </row>
    <row r="175" spans="1:11">
      <c r="A175" s="106">
        <v>81</v>
      </c>
      <c r="B175" s="97" t="s">
        <v>191</v>
      </c>
      <c r="C175" s="100" t="s">
        <v>779</v>
      </c>
      <c r="D175" s="100" t="s">
        <v>1013</v>
      </c>
      <c r="E175" s="96" t="s">
        <v>75</v>
      </c>
      <c r="F175" s="100" t="s">
        <v>86</v>
      </c>
      <c r="G175" s="106">
        <v>49</v>
      </c>
      <c r="H175" s="106">
        <v>38</v>
      </c>
      <c r="I175" s="106">
        <v>11</v>
      </c>
      <c r="J175" s="106">
        <v>28</v>
      </c>
      <c r="K175" s="106">
        <v>21</v>
      </c>
    </row>
    <row r="176" spans="1:11">
      <c r="A176" s="106">
        <v>88</v>
      </c>
      <c r="B176" s="97" t="s">
        <v>40</v>
      </c>
      <c r="C176" s="100" t="s">
        <v>658</v>
      </c>
      <c r="D176" s="100" t="s">
        <v>659</v>
      </c>
      <c r="E176" s="96" t="s">
        <v>75</v>
      </c>
      <c r="F176" s="100" t="s">
        <v>86</v>
      </c>
      <c r="G176" s="106">
        <v>38</v>
      </c>
      <c r="H176" s="106">
        <v>15</v>
      </c>
      <c r="I176" s="106">
        <v>23</v>
      </c>
      <c r="J176" s="106">
        <v>15</v>
      </c>
      <c r="K176" s="106">
        <v>23</v>
      </c>
    </row>
    <row r="177" spans="1:11">
      <c r="A177" s="106">
        <v>89</v>
      </c>
      <c r="B177" s="97" t="s">
        <v>41</v>
      </c>
      <c r="C177" s="100" t="s">
        <v>437</v>
      </c>
      <c r="D177" s="100" t="s">
        <v>659</v>
      </c>
      <c r="E177" s="96" t="s">
        <v>75</v>
      </c>
      <c r="F177" s="100" t="s">
        <v>86</v>
      </c>
      <c r="G177" s="106">
        <v>22</v>
      </c>
      <c r="H177" s="106">
        <v>18</v>
      </c>
      <c r="I177" s="106">
        <v>4</v>
      </c>
      <c r="J177" s="106">
        <v>18</v>
      </c>
      <c r="K177" s="106">
        <v>4</v>
      </c>
    </row>
    <row r="178" spans="1:11" ht="24">
      <c r="A178" s="106">
        <v>95</v>
      </c>
      <c r="B178" s="97" t="s">
        <v>42</v>
      </c>
      <c r="C178" s="100" t="s">
        <v>801</v>
      </c>
      <c r="D178" s="100" t="s">
        <v>1014</v>
      </c>
      <c r="E178" s="96" t="s">
        <v>75</v>
      </c>
      <c r="F178" s="100" t="s">
        <v>86</v>
      </c>
      <c r="G178" s="106">
        <v>28</v>
      </c>
      <c r="H178" s="106">
        <v>18</v>
      </c>
      <c r="I178" s="106">
        <v>10</v>
      </c>
      <c r="J178" s="106">
        <v>20</v>
      </c>
      <c r="K178" s="106">
        <v>8</v>
      </c>
    </row>
    <row r="179" spans="1:11">
      <c r="A179" s="106">
        <v>99</v>
      </c>
      <c r="B179" s="97" t="s">
        <v>36</v>
      </c>
      <c r="C179" s="100" t="s">
        <v>965</v>
      </c>
      <c r="D179" s="100" t="s">
        <v>1027</v>
      </c>
      <c r="E179" s="96" t="s">
        <v>75</v>
      </c>
      <c r="F179" s="100" t="s">
        <v>86</v>
      </c>
      <c r="G179" s="106">
        <v>37</v>
      </c>
      <c r="H179" s="106">
        <v>23</v>
      </c>
      <c r="I179" s="106">
        <v>14</v>
      </c>
      <c r="J179" s="106">
        <v>31</v>
      </c>
      <c r="K179" s="106">
        <v>6</v>
      </c>
    </row>
    <row r="180" spans="1:11" ht="24">
      <c r="A180" s="106">
        <v>110</v>
      </c>
      <c r="B180" s="97" t="s">
        <v>46</v>
      </c>
      <c r="C180" s="100" t="s">
        <v>672</v>
      </c>
      <c r="D180" s="100" t="s">
        <v>874</v>
      </c>
      <c r="E180" s="96" t="s">
        <v>75</v>
      </c>
      <c r="F180" s="100" t="s">
        <v>86</v>
      </c>
      <c r="G180" s="106">
        <v>38</v>
      </c>
      <c r="H180" s="106">
        <v>23</v>
      </c>
      <c r="I180" s="106">
        <v>15</v>
      </c>
      <c r="J180" s="106">
        <v>6</v>
      </c>
      <c r="K180" s="106">
        <v>32</v>
      </c>
    </row>
    <row r="181" spans="1:11" ht="24">
      <c r="A181" s="106">
        <v>117</v>
      </c>
      <c r="B181" s="97" t="s">
        <v>35</v>
      </c>
      <c r="C181" s="100" t="s">
        <v>328</v>
      </c>
      <c r="D181" s="100" t="s">
        <v>660</v>
      </c>
      <c r="E181" s="96" t="s">
        <v>75</v>
      </c>
      <c r="F181" s="100" t="s">
        <v>86</v>
      </c>
      <c r="G181" s="106">
        <v>24</v>
      </c>
      <c r="H181" s="106">
        <v>15</v>
      </c>
      <c r="I181" s="106">
        <v>9</v>
      </c>
      <c r="J181" s="106">
        <v>7</v>
      </c>
      <c r="K181" s="106">
        <v>17</v>
      </c>
    </row>
    <row r="182" spans="1:11">
      <c r="A182" s="106">
        <v>122</v>
      </c>
      <c r="B182" s="97" t="s">
        <v>38</v>
      </c>
      <c r="C182" s="100" t="s">
        <v>967</v>
      </c>
      <c r="D182" s="100" t="s">
        <v>1028</v>
      </c>
      <c r="E182" s="96" t="s">
        <v>75</v>
      </c>
      <c r="F182" s="100" t="s">
        <v>86</v>
      </c>
      <c r="G182" s="106">
        <v>32</v>
      </c>
      <c r="H182" s="106">
        <v>25</v>
      </c>
      <c r="I182" s="106">
        <v>7</v>
      </c>
      <c r="J182" s="106">
        <v>23</v>
      </c>
      <c r="K182" s="106">
        <v>9</v>
      </c>
    </row>
    <row r="183" spans="1:11" ht="24">
      <c r="A183" s="106">
        <v>123</v>
      </c>
      <c r="B183" s="97" t="s">
        <v>46</v>
      </c>
      <c r="C183" s="100" t="s">
        <v>522</v>
      </c>
      <c r="D183" s="100" t="s">
        <v>1028</v>
      </c>
      <c r="E183" s="96" t="s">
        <v>75</v>
      </c>
      <c r="F183" s="100" t="s">
        <v>86</v>
      </c>
      <c r="G183" s="106">
        <v>34</v>
      </c>
      <c r="H183" s="106">
        <v>18</v>
      </c>
      <c r="I183" s="106">
        <v>16</v>
      </c>
      <c r="J183" s="106">
        <v>25</v>
      </c>
      <c r="K183" s="106">
        <v>9</v>
      </c>
    </row>
    <row r="184" spans="1:11" ht="24">
      <c r="A184" s="106">
        <v>126</v>
      </c>
      <c r="B184" s="97" t="s">
        <v>46</v>
      </c>
      <c r="C184" s="100" t="s">
        <v>263</v>
      </c>
      <c r="D184" s="100" t="s">
        <v>352</v>
      </c>
      <c r="E184" s="96" t="s">
        <v>75</v>
      </c>
      <c r="F184" s="100" t="s">
        <v>86</v>
      </c>
      <c r="G184" s="106">
        <v>34</v>
      </c>
      <c r="H184" s="106">
        <v>28</v>
      </c>
      <c r="I184" s="106">
        <v>6</v>
      </c>
      <c r="J184" s="106">
        <v>22</v>
      </c>
      <c r="K184" s="106">
        <v>12</v>
      </c>
    </row>
    <row r="185" spans="1:11">
      <c r="A185" s="106">
        <v>128</v>
      </c>
      <c r="B185" s="97" t="s">
        <v>40</v>
      </c>
      <c r="C185" s="100" t="s">
        <v>661</v>
      </c>
      <c r="D185" s="100" t="s">
        <v>631</v>
      </c>
      <c r="E185" s="96" t="s">
        <v>75</v>
      </c>
      <c r="F185" s="100" t="s">
        <v>86</v>
      </c>
      <c r="G185" s="106">
        <v>39</v>
      </c>
      <c r="H185" s="106">
        <v>13</v>
      </c>
      <c r="I185" s="106">
        <v>26</v>
      </c>
      <c r="J185" s="106">
        <v>15</v>
      </c>
      <c r="K185" s="106">
        <v>24</v>
      </c>
    </row>
    <row r="186" spans="1:11">
      <c r="A186" s="106">
        <v>130</v>
      </c>
      <c r="B186" s="97" t="s">
        <v>36</v>
      </c>
      <c r="C186" s="100" t="s">
        <v>444</v>
      </c>
      <c r="D186" s="100" t="s">
        <v>631</v>
      </c>
      <c r="E186" s="96" t="s">
        <v>75</v>
      </c>
      <c r="F186" s="100" t="s">
        <v>86</v>
      </c>
      <c r="G186" s="106">
        <v>20</v>
      </c>
      <c r="H186" s="106">
        <v>14</v>
      </c>
      <c r="I186" s="106">
        <v>6</v>
      </c>
      <c r="J186" s="106">
        <v>18</v>
      </c>
      <c r="K186" s="106">
        <v>2</v>
      </c>
    </row>
    <row r="187" spans="1:11">
      <c r="A187" s="106">
        <v>135</v>
      </c>
      <c r="B187" s="97" t="s">
        <v>40</v>
      </c>
      <c r="C187" s="100" t="s">
        <v>482</v>
      </c>
      <c r="D187" s="100" t="s">
        <v>879</v>
      </c>
      <c r="E187" s="96" t="s">
        <v>75</v>
      </c>
      <c r="F187" s="100" t="s">
        <v>86</v>
      </c>
      <c r="G187" s="106">
        <v>34</v>
      </c>
      <c r="H187" s="106">
        <v>20</v>
      </c>
      <c r="I187" s="106">
        <v>14</v>
      </c>
      <c r="J187" s="106">
        <v>21</v>
      </c>
      <c r="K187" s="106">
        <v>13</v>
      </c>
    </row>
    <row r="188" spans="1:11" ht="24">
      <c r="A188" s="106">
        <v>152</v>
      </c>
      <c r="B188" s="97" t="s">
        <v>410</v>
      </c>
      <c r="C188" s="100" t="s">
        <v>488</v>
      </c>
      <c r="D188" s="100" t="s">
        <v>898</v>
      </c>
      <c r="E188" s="96" t="s">
        <v>75</v>
      </c>
      <c r="F188" s="100" t="s">
        <v>86</v>
      </c>
      <c r="G188" s="106">
        <v>22</v>
      </c>
      <c r="H188" s="106">
        <v>15</v>
      </c>
      <c r="I188" s="106">
        <v>7</v>
      </c>
      <c r="J188" s="106">
        <v>19</v>
      </c>
      <c r="K188" s="106">
        <v>3</v>
      </c>
    </row>
    <row r="189" spans="1:11">
      <c r="A189" s="106">
        <v>163</v>
      </c>
      <c r="B189" s="97" t="s">
        <v>38</v>
      </c>
      <c r="C189" s="100" t="s">
        <v>461</v>
      </c>
      <c r="D189" s="100" t="s">
        <v>634</v>
      </c>
      <c r="E189" s="96" t="s">
        <v>75</v>
      </c>
      <c r="F189" s="100" t="s">
        <v>86</v>
      </c>
      <c r="G189" s="106">
        <v>19</v>
      </c>
      <c r="H189" s="106">
        <v>13</v>
      </c>
      <c r="I189" s="106">
        <v>6</v>
      </c>
      <c r="J189" s="106">
        <v>18</v>
      </c>
      <c r="K189" s="106">
        <v>1</v>
      </c>
    </row>
    <row r="190" spans="1:11" ht="24">
      <c r="A190" s="106">
        <v>164</v>
      </c>
      <c r="B190" s="97" t="s">
        <v>414</v>
      </c>
      <c r="C190" s="100" t="s">
        <v>548</v>
      </c>
      <c r="D190" s="100" t="s">
        <v>863</v>
      </c>
      <c r="E190" s="96" t="s">
        <v>75</v>
      </c>
      <c r="F190" s="100" t="s">
        <v>86</v>
      </c>
      <c r="G190" s="106">
        <v>16</v>
      </c>
      <c r="H190" s="106">
        <v>11</v>
      </c>
      <c r="I190" s="106">
        <v>5</v>
      </c>
      <c r="J190" s="106">
        <v>16</v>
      </c>
      <c r="K190" s="106">
        <v>0</v>
      </c>
    </row>
    <row r="191" spans="1:11">
      <c r="A191" s="106">
        <v>173</v>
      </c>
      <c r="B191" s="97" t="s">
        <v>40</v>
      </c>
      <c r="C191" s="100" t="s">
        <v>487</v>
      </c>
      <c r="D191" s="100" t="s">
        <v>1029</v>
      </c>
      <c r="E191" s="96" t="s">
        <v>75</v>
      </c>
      <c r="F191" s="100" t="s">
        <v>86</v>
      </c>
      <c r="G191" s="106">
        <v>36</v>
      </c>
      <c r="H191" s="106">
        <v>21</v>
      </c>
      <c r="I191" s="106">
        <v>15</v>
      </c>
      <c r="J191" s="106">
        <v>19</v>
      </c>
      <c r="K191" s="106">
        <v>17</v>
      </c>
    </row>
    <row r="192" spans="1:11">
      <c r="A192" s="106">
        <v>179</v>
      </c>
      <c r="B192" s="97" t="s">
        <v>38</v>
      </c>
      <c r="C192" s="100" t="s">
        <v>540</v>
      </c>
      <c r="D192" s="100" t="s">
        <v>882</v>
      </c>
      <c r="E192" s="96" t="s">
        <v>75</v>
      </c>
      <c r="F192" s="100" t="s">
        <v>86</v>
      </c>
      <c r="G192" s="106">
        <v>35</v>
      </c>
      <c r="H192" s="106">
        <v>26</v>
      </c>
      <c r="I192" s="106">
        <v>9</v>
      </c>
      <c r="J192" s="106">
        <v>34</v>
      </c>
      <c r="K192" s="106">
        <v>1</v>
      </c>
    </row>
    <row r="193" spans="1:11">
      <c r="A193" s="106">
        <v>181</v>
      </c>
      <c r="B193" s="97" t="s">
        <v>48</v>
      </c>
      <c r="C193" s="100" t="s">
        <v>489</v>
      </c>
      <c r="D193" s="100" t="s">
        <v>1030</v>
      </c>
      <c r="E193" s="96" t="s">
        <v>75</v>
      </c>
      <c r="F193" s="100" t="s">
        <v>86</v>
      </c>
      <c r="G193" s="106">
        <v>50</v>
      </c>
      <c r="H193" s="106">
        <v>33</v>
      </c>
      <c r="I193" s="106">
        <v>17</v>
      </c>
      <c r="J193" s="106">
        <v>19</v>
      </c>
      <c r="K193" s="106">
        <v>31</v>
      </c>
    </row>
    <row r="194" spans="1:11">
      <c r="A194" s="106">
        <v>190</v>
      </c>
      <c r="B194" s="97" t="s">
        <v>191</v>
      </c>
      <c r="C194" s="100" t="s">
        <v>438</v>
      </c>
      <c r="D194" s="100" t="s">
        <v>884</v>
      </c>
      <c r="E194" s="96" t="s">
        <v>75</v>
      </c>
      <c r="F194" s="100" t="s">
        <v>86</v>
      </c>
      <c r="G194" s="106">
        <v>39</v>
      </c>
      <c r="H194" s="106">
        <v>29</v>
      </c>
      <c r="I194" s="106">
        <v>10</v>
      </c>
      <c r="J194" s="106">
        <v>10</v>
      </c>
      <c r="K194" s="106">
        <v>29</v>
      </c>
    </row>
    <row r="195" spans="1:11">
      <c r="A195" s="106">
        <v>200</v>
      </c>
      <c r="B195" s="97" t="s">
        <v>40</v>
      </c>
      <c r="C195" s="100" t="s">
        <v>662</v>
      </c>
      <c r="D195" s="100" t="s">
        <v>663</v>
      </c>
      <c r="E195" s="96" t="s">
        <v>75</v>
      </c>
      <c r="F195" s="100" t="s">
        <v>86</v>
      </c>
      <c r="G195" s="106">
        <v>43</v>
      </c>
      <c r="H195" s="106">
        <v>26</v>
      </c>
      <c r="I195" s="106">
        <v>17</v>
      </c>
      <c r="J195" s="106">
        <v>32</v>
      </c>
      <c r="K195" s="106">
        <v>11</v>
      </c>
    </row>
    <row r="196" spans="1:11">
      <c r="A196" s="106">
        <v>203</v>
      </c>
      <c r="B196" s="97" t="s">
        <v>40</v>
      </c>
      <c r="C196" s="100" t="s">
        <v>664</v>
      </c>
      <c r="D196" s="100" t="s">
        <v>638</v>
      </c>
      <c r="E196" s="96" t="s">
        <v>75</v>
      </c>
      <c r="F196" s="100" t="s">
        <v>86</v>
      </c>
      <c r="G196" s="106">
        <v>35</v>
      </c>
      <c r="H196" s="106">
        <v>18</v>
      </c>
      <c r="I196" s="106">
        <v>17</v>
      </c>
      <c r="J196" s="106">
        <v>11</v>
      </c>
      <c r="K196" s="106">
        <v>24</v>
      </c>
    </row>
    <row r="197" spans="1:11">
      <c r="A197" s="106">
        <v>219</v>
      </c>
      <c r="B197" s="97" t="s">
        <v>36</v>
      </c>
      <c r="C197" s="100" t="s">
        <v>316</v>
      </c>
      <c r="D197" s="100" t="s">
        <v>639</v>
      </c>
      <c r="E197" s="96" t="s">
        <v>75</v>
      </c>
      <c r="F197" s="100" t="s">
        <v>86</v>
      </c>
      <c r="G197" s="106">
        <v>13</v>
      </c>
      <c r="H197" s="106">
        <v>11</v>
      </c>
      <c r="I197" s="106">
        <v>2</v>
      </c>
      <c r="J197" s="106">
        <v>13</v>
      </c>
      <c r="K197" s="106">
        <v>0</v>
      </c>
    </row>
    <row r="198" spans="1:11">
      <c r="A198" s="106">
        <v>227</v>
      </c>
      <c r="B198" s="97" t="s">
        <v>40</v>
      </c>
      <c r="C198" s="100" t="s">
        <v>665</v>
      </c>
      <c r="D198" s="100" t="s">
        <v>640</v>
      </c>
      <c r="E198" s="96" t="s">
        <v>75</v>
      </c>
      <c r="F198" s="100" t="s">
        <v>86</v>
      </c>
      <c r="G198" s="106">
        <v>30</v>
      </c>
      <c r="H198" s="106">
        <v>16</v>
      </c>
      <c r="I198" s="106">
        <v>14</v>
      </c>
      <c r="J198" s="106">
        <v>13</v>
      </c>
      <c r="K198" s="106">
        <v>17</v>
      </c>
    </row>
    <row r="199" spans="1:11" ht="24">
      <c r="A199" s="106">
        <v>228</v>
      </c>
      <c r="B199" s="97" t="s">
        <v>414</v>
      </c>
      <c r="C199" s="100" t="s">
        <v>431</v>
      </c>
      <c r="D199" s="100" t="s">
        <v>641</v>
      </c>
      <c r="E199" s="96" t="s">
        <v>75</v>
      </c>
      <c r="F199" s="100" t="s">
        <v>86</v>
      </c>
      <c r="G199" s="106">
        <v>24</v>
      </c>
      <c r="H199" s="106">
        <v>16</v>
      </c>
      <c r="I199" s="106">
        <v>8</v>
      </c>
      <c r="J199" s="106">
        <v>24</v>
      </c>
      <c r="K199" s="106">
        <v>0</v>
      </c>
    </row>
    <row r="200" spans="1:11">
      <c r="A200" s="106">
        <v>229</v>
      </c>
      <c r="B200" s="97" t="s">
        <v>256</v>
      </c>
      <c r="C200" s="100" t="s">
        <v>486</v>
      </c>
      <c r="D200" s="100" t="s">
        <v>641</v>
      </c>
      <c r="E200" s="96" t="s">
        <v>75</v>
      </c>
      <c r="F200" s="100" t="s">
        <v>86</v>
      </c>
      <c r="G200" s="106">
        <v>17</v>
      </c>
      <c r="H200" s="106">
        <v>13</v>
      </c>
      <c r="I200" s="106">
        <v>4</v>
      </c>
      <c r="J200" s="106">
        <v>14</v>
      </c>
      <c r="K200" s="106">
        <v>3</v>
      </c>
    </row>
    <row r="201" spans="1:11">
      <c r="A201" s="106">
        <v>234</v>
      </c>
      <c r="B201" s="97" t="s">
        <v>474</v>
      </c>
      <c r="C201" s="100" t="s">
        <v>835</v>
      </c>
      <c r="D201" s="100" t="s">
        <v>1021</v>
      </c>
      <c r="E201" s="96" t="s">
        <v>75</v>
      </c>
      <c r="F201" s="100" t="s">
        <v>86</v>
      </c>
      <c r="G201" s="106">
        <v>25</v>
      </c>
      <c r="H201" s="106">
        <v>17</v>
      </c>
      <c r="I201" s="106">
        <v>8</v>
      </c>
      <c r="J201" s="106">
        <v>19</v>
      </c>
      <c r="K201" s="106">
        <v>6</v>
      </c>
    </row>
    <row r="202" spans="1:11" ht="24">
      <c r="A202" s="106">
        <v>236</v>
      </c>
      <c r="B202" s="97" t="s">
        <v>861</v>
      </c>
      <c r="C202" s="100" t="s">
        <v>416</v>
      </c>
      <c r="D202" s="100" t="s">
        <v>1021</v>
      </c>
      <c r="E202" s="96" t="s">
        <v>75</v>
      </c>
      <c r="F202" s="100" t="s">
        <v>86</v>
      </c>
      <c r="G202" s="106">
        <v>43</v>
      </c>
      <c r="H202" s="106">
        <v>30</v>
      </c>
      <c r="I202" s="106">
        <v>13</v>
      </c>
      <c r="J202" s="106">
        <v>19</v>
      </c>
      <c r="K202" s="106">
        <v>24</v>
      </c>
    </row>
    <row r="203" spans="1:11" ht="24">
      <c r="A203" s="106">
        <v>245</v>
      </c>
      <c r="B203" s="97" t="s">
        <v>619</v>
      </c>
      <c r="C203" s="100" t="s">
        <v>494</v>
      </c>
      <c r="D203" s="100" t="s">
        <v>643</v>
      </c>
      <c r="E203" s="96" t="s">
        <v>75</v>
      </c>
      <c r="F203" s="100" t="s">
        <v>86</v>
      </c>
      <c r="G203" s="106">
        <v>27</v>
      </c>
      <c r="H203" s="106">
        <v>24</v>
      </c>
      <c r="I203" s="106">
        <v>3</v>
      </c>
      <c r="J203" s="106">
        <v>25</v>
      </c>
      <c r="K203" s="106">
        <v>2</v>
      </c>
    </row>
    <row r="204" spans="1:11">
      <c r="A204" s="106">
        <v>250</v>
      </c>
      <c r="B204" s="97" t="s">
        <v>40</v>
      </c>
      <c r="C204" s="100" t="s">
        <v>666</v>
      </c>
      <c r="D204" s="100" t="s">
        <v>644</v>
      </c>
      <c r="E204" s="96" t="s">
        <v>75</v>
      </c>
      <c r="F204" s="100" t="s">
        <v>86</v>
      </c>
      <c r="G204" s="106">
        <v>39</v>
      </c>
      <c r="H204" s="106">
        <v>19</v>
      </c>
      <c r="I204" s="106">
        <v>20</v>
      </c>
      <c r="J204" s="106">
        <v>21</v>
      </c>
      <c r="K204" s="106">
        <v>18</v>
      </c>
    </row>
    <row r="205" spans="1:11" ht="24">
      <c r="A205" s="106">
        <v>253</v>
      </c>
      <c r="B205" s="97" t="s">
        <v>445</v>
      </c>
      <c r="C205" s="100" t="s">
        <v>498</v>
      </c>
      <c r="D205" s="100" t="s">
        <v>644</v>
      </c>
      <c r="E205" s="96" t="s">
        <v>75</v>
      </c>
      <c r="F205" s="100" t="s">
        <v>86</v>
      </c>
      <c r="G205" s="106">
        <v>29</v>
      </c>
      <c r="H205" s="106">
        <v>17</v>
      </c>
      <c r="I205" s="106">
        <v>12</v>
      </c>
      <c r="J205" s="106">
        <v>28</v>
      </c>
      <c r="K205" s="106">
        <v>1</v>
      </c>
    </row>
    <row r="206" spans="1:11">
      <c r="A206" s="106">
        <v>255</v>
      </c>
      <c r="B206" s="97" t="s">
        <v>509</v>
      </c>
      <c r="C206" s="100" t="s">
        <v>510</v>
      </c>
      <c r="D206" s="100" t="s">
        <v>889</v>
      </c>
      <c r="E206" s="96" t="s">
        <v>75</v>
      </c>
      <c r="F206" s="100" t="s">
        <v>86</v>
      </c>
      <c r="G206" s="106">
        <v>15</v>
      </c>
      <c r="H206" s="106">
        <v>12</v>
      </c>
      <c r="I206" s="106">
        <v>3</v>
      </c>
      <c r="J206" s="106">
        <v>11</v>
      </c>
      <c r="K206" s="106">
        <v>4</v>
      </c>
    </row>
    <row r="207" spans="1:11">
      <c r="A207" s="106">
        <v>258</v>
      </c>
      <c r="B207" s="97" t="s">
        <v>509</v>
      </c>
      <c r="C207" s="100" t="s">
        <v>518</v>
      </c>
      <c r="D207" s="100" t="s">
        <v>899</v>
      </c>
      <c r="E207" s="96" t="s">
        <v>75</v>
      </c>
      <c r="F207" s="100" t="s">
        <v>86</v>
      </c>
      <c r="G207" s="106">
        <v>18</v>
      </c>
      <c r="H207" s="106">
        <v>10</v>
      </c>
      <c r="I207" s="106">
        <v>8</v>
      </c>
      <c r="J207" s="106">
        <v>15</v>
      </c>
      <c r="K207" s="106">
        <v>3</v>
      </c>
    </row>
    <row r="208" spans="1:11">
      <c r="A208" s="106">
        <v>262</v>
      </c>
      <c r="B208" s="97" t="s">
        <v>509</v>
      </c>
      <c r="C208" s="100" t="s">
        <v>848</v>
      </c>
      <c r="D208" s="100" t="s">
        <v>1031</v>
      </c>
      <c r="E208" s="96" t="s">
        <v>75</v>
      </c>
      <c r="F208" s="100" t="s">
        <v>86</v>
      </c>
      <c r="G208" s="106">
        <v>29</v>
      </c>
      <c r="H208" s="106">
        <v>19</v>
      </c>
      <c r="I208" s="106">
        <v>10</v>
      </c>
      <c r="J208" s="106">
        <v>24</v>
      </c>
      <c r="K208" s="106">
        <v>5</v>
      </c>
    </row>
    <row r="209" spans="1:11" ht="24">
      <c r="A209" s="106">
        <v>263</v>
      </c>
      <c r="B209" s="97" t="s">
        <v>463</v>
      </c>
      <c r="C209" s="100" t="s">
        <v>988</v>
      </c>
      <c r="D209" s="100" t="s">
        <v>1031</v>
      </c>
      <c r="E209" s="96" t="s">
        <v>75</v>
      </c>
      <c r="F209" s="100" t="s">
        <v>86</v>
      </c>
      <c r="G209" s="106">
        <v>45</v>
      </c>
      <c r="H209" s="106">
        <v>34</v>
      </c>
      <c r="I209" s="106">
        <v>11</v>
      </c>
      <c r="J209" s="106">
        <v>27</v>
      </c>
      <c r="K209" s="106">
        <v>18</v>
      </c>
    </row>
    <row r="210" spans="1:11" ht="24">
      <c r="A210" s="106">
        <v>267</v>
      </c>
      <c r="B210" s="97" t="s">
        <v>484</v>
      </c>
      <c r="C210" s="100" t="s">
        <v>485</v>
      </c>
      <c r="D210" s="100" t="s">
        <v>667</v>
      </c>
      <c r="E210" s="96" t="s">
        <v>75</v>
      </c>
      <c r="F210" s="100" t="s">
        <v>86</v>
      </c>
      <c r="G210" s="106">
        <v>32</v>
      </c>
      <c r="H210" s="106">
        <v>25</v>
      </c>
      <c r="I210" s="106">
        <v>7</v>
      </c>
      <c r="J210" s="106">
        <v>32</v>
      </c>
      <c r="K210" s="106">
        <v>0</v>
      </c>
    </row>
    <row r="211" spans="1:11" ht="24">
      <c r="A211" s="106">
        <v>274</v>
      </c>
      <c r="B211" s="97" t="s">
        <v>463</v>
      </c>
      <c r="C211" s="100" t="s">
        <v>803</v>
      </c>
      <c r="D211" s="100" t="s">
        <v>864</v>
      </c>
      <c r="E211" s="96" t="s">
        <v>75</v>
      </c>
      <c r="F211" s="100" t="s">
        <v>86</v>
      </c>
      <c r="G211" s="106">
        <v>45</v>
      </c>
      <c r="H211" s="106">
        <v>36</v>
      </c>
      <c r="I211" s="106">
        <v>9</v>
      </c>
      <c r="J211" s="106">
        <v>34</v>
      </c>
      <c r="K211" s="106">
        <v>11</v>
      </c>
    </row>
    <row r="212" spans="1:11">
      <c r="A212" s="106">
        <v>284</v>
      </c>
      <c r="B212" s="97" t="s">
        <v>36</v>
      </c>
      <c r="C212" s="100" t="s">
        <v>325</v>
      </c>
      <c r="D212" s="100" t="s">
        <v>645</v>
      </c>
      <c r="E212" s="96" t="s">
        <v>75</v>
      </c>
      <c r="F212" s="100" t="s">
        <v>86</v>
      </c>
      <c r="G212" s="106">
        <v>25</v>
      </c>
      <c r="H212" s="106">
        <v>20</v>
      </c>
      <c r="I212" s="106">
        <v>5</v>
      </c>
      <c r="J212" s="106">
        <v>9</v>
      </c>
      <c r="K212" s="106">
        <v>16</v>
      </c>
    </row>
    <row r="213" spans="1:11">
      <c r="A213" s="106">
        <v>285</v>
      </c>
      <c r="B213" s="97" t="s">
        <v>37</v>
      </c>
      <c r="C213" s="100" t="s">
        <v>668</v>
      </c>
      <c r="D213" s="100" t="s">
        <v>645</v>
      </c>
      <c r="E213" s="96" t="s">
        <v>75</v>
      </c>
      <c r="F213" s="100" t="s">
        <v>86</v>
      </c>
      <c r="G213" s="106">
        <v>11</v>
      </c>
      <c r="H213" s="106">
        <v>8</v>
      </c>
      <c r="I213" s="106">
        <v>3</v>
      </c>
      <c r="J213" s="106">
        <v>10</v>
      </c>
      <c r="K213" s="106">
        <v>1</v>
      </c>
    </row>
    <row r="214" spans="1:11" ht="24">
      <c r="A214" s="106">
        <v>286</v>
      </c>
      <c r="B214" s="97" t="s">
        <v>463</v>
      </c>
      <c r="C214" s="100" t="s">
        <v>464</v>
      </c>
      <c r="D214" s="100" t="s">
        <v>645</v>
      </c>
      <c r="E214" s="96" t="s">
        <v>75</v>
      </c>
      <c r="F214" s="100" t="s">
        <v>86</v>
      </c>
      <c r="G214" s="106">
        <v>22</v>
      </c>
      <c r="H214" s="106">
        <v>18</v>
      </c>
      <c r="I214" s="106">
        <v>4</v>
      </c>
      <c r="J214" s="106">
        <v>13</v>
      </c>
      <c r="K214" s="106">
        <v>9</v>
      </c>
    </row>
    <row r="215" spans="1:11">
      <c r="A215" s="106">
        <v>292</v>
      </c>
      <c r="B215" s="97" t="s">
        <v>36</v>
      </c>
      <c r="C215" s="100" t="s">
        <v>820</v>
      </c>
      <c r="D215" s="100" t="s">
        <v>1022</v>
      </c>
      <c r="E215" s="96" t="s">
        <v>75</v>
      </c>
      <c r="F215" s="100" t="s">
        <v>86</v>
      </c>
      <c r="G215" s="106">
        <v>28</v>
      </c>
      <c r="H215" s="106">
        <v>23</v>
      </c>
      <c r="I215" s="106">
        <v>5</v>
      </c>
      <c r="J215" s="106">
        <v>22</v>
      </c>
      <c r="K215" s="106">
        <v>6</v>
      </c>
    </row>
    <row r="216" spans="1:11">
      <c r="A216" s="106">
        <v>296</v>
      </c>
      <c r="B216" s="97" t="s">
        <v>509</v>
      </c>
      <c r="C216" s="100" t="s">
        <v>859</v>
      </c>
      <c r="D216" s="100" t="s">
        <v>1032</v>
      </c>
      <c r="E216" s="96" t="s">
        <v>75</v>
      </c>
      <c r="F216" s="100" t="s">
        <v>86</v>
      </c>
      <c r="G216" s="106">
        <v>35</v>
      </c>
      <c r="H216" s="106">
        <v>28</v>
      </c>
      <c r="I216" s="106">
        <v>7</v>
      </c>
      <c r="J216" s="106">
        <v>33</v>
      </c>
      <c r="K216" s="106">
        <v>2</v>
      </c>
    </row>
    <row r="217" spans="1:11">
      <c r="A217" s="106">
        <v>297</v>
      </c>
      <c r="B217" s="97" t="s">
        <v>45</v>
      </c>
      <c r="C217" s="100" t="s">
        <v>505</v>
      </c>
      <c r="D217" s="100" t="s">
        <v>1032</v>
      </c>
      <c r="E217" s="96" t="s">
        <v>75</v>
      </c>
      <c r="F217" s="100" t="s">
        <v>86</v>
      </c>
      <c r="G217" s="106">
        <v>40</v>
      </c>
      <c r="H217" s="106">
        <v>24</v>
      </c>
      <c r="I217" s="106">
        <v>16</v>
      </c>
      <c r="J217" s="106">
        <v>27</v>
      </c>
      <c r="K217" s="106">
        <v>13</v>
      </c>
    </row>
    <row r="218" spans="1:11">
      <c r="A218" s="106">
        <v>305</v>
      </c>
      <c r="B218" s="97" t="s">
        <v>177</v>
      </c>
      <c r="C218" s="100" t="s">
        <v>854</v>
      </c>
      <c r="D218" s="100" t="s">
        <v>1023</v>
      </c>
      <c r="E218" s="96" t="s">
        <v>75</v>
      </c>
      <c r="F218" s="100" t="s">
        <v>86</v>
      </c>
      <c r="G218" s="106">
        <v>37</v>
      </c>
      <c r="H218" s="106">
        <v>31</v>
      </c>
      <c r="I218" s="106">
        <v>6</v>
      </c>
      <c r="J218" s="106">
        <v>33</v>
      </c>
      <c r="K218" s="106">
        <v>4</v>
      </c>
    </row>
    <row r="219" spans="1:11">
      <c r="A219" s="106">
        <v>311</v>
      </c>
      <c r="B219" s="97" t="s">
        <v>40</v>
      </c>
      <c r="C219" s="100" t="s">
        <v>669</v>
      </c>
      <c r="D219" s="100" t="s">
        <v>648</v>
      </c>
      <c r="E219" s="96" t="s">
        <v>75</v>
      </c>
      <c r="F219" s="100" t="s">
        <v>86</v>
      </c>
      <c r="G219" s="106">
        <v>30</v>
      </c>
      <c r="H219" s="106">
        <v>16</v>
      </c>
      <c r="I219" s="106">
        <v>14</v>
      </c>
      <c r="J219" s="106">
        <v>16</v>
      </c>
      <c r="K219" s="106">
        <v>14</v>
      </c>
    </row>
    <row r="220" spans="1:11" ht="24">
      <c r="A220" s="106">
        <v>316</v>
      </c>
      <c r="B220" s="97" t="s">
        <v>827</v>
      </c>
      <c r="C220" s="100" t="s">
        <v>860</v>
      </c>
      <c r="D220" s="100" t="s">
        <v>1033</v>
      </c>
      <c r="E220" s="96" t="s">
        <v>75</v>
      </c>
      <c r="F220" s="100" t="s">
        <v>86</v>
      </c>
      <c r="G220" s="106">
        <v>24</v>
      </c>
      <c r="H220" s="106">
        <v>18</v>
      </c>
      <c r="I220" s="106">
        <v>6</v>
      </c>
      <c r="J220" s="106">
        <v>17</v>
      </c>
      <c r="K220" s="106">
        <v>7</v>
      </c>
    </row>
    <row r="221" spans="1:11">
      <c r="A221" s="106">
        <v>323</v>
      </c>
      <c r="B221" s="97" t="s">
        <v>40</v>
      </c>
      <c r="C221" s="100" t="s">
        <v>670</v>
      </c>
      <c r="D221" s="100" t="s">
        <v>671</v>
      </c>
      <c r="E221" s="96" t="s">
        <v>75</v>
      </c>
      <c r="F221" s="100" t="s">
        <v>86</v>
      </c>
      <c r="G221" s="106">
        <v>41</v>
      </c>
      <c r="H221" s="106">
        <v>24</v>
      </c>
      <c r="I221" s="106">
        <v>17</v>
      </c>
      <c r="J221" s="106">
        <v>25</v>
      </c>
      <c r="K221" s="106">
        <v>16</v>
      </c>
    </row>
    <row r="222" spans="1:11" ht="24">
      <c r="A222" s="106">
        <v>325</v>
      </c>
      <c r="B222" s="97" t="s">
        <v>410</v>
      </c>
      <c r="C222" s="100" t="s">
        <v>553</v>
      </c>
      <c r="D222" s="100" t="s">
        <v>900</v>
      </c>
      <c r="E222" s="96" t="s">
        <v>75</v>
      </c>
      <c r="F222" s="100" t="s">
        <v>86</v>
      </c>
      <c r="G222" s="106">
        <v>32</v>
      </c>
      <c r="H222" s="106">
        <v>27</v>
      </c>
      <c r="I222" s="106">
        <v>5</v>
      </c>
      <c r="J222" s="106">
        <v>23</v>
      </c>
      <c r="K222" s="106">
        <v>9</v>
      </c>
    </row>
    <row r="223" spans="1:11" ht="24">
      <c r="A223" s="106">
        <v>328</v>
      </c>
      <c r="B223" s="97" t="s">
        <v>414</v>
      </c>
      <c r="C223" s="100" t="s">
        <v>839</v>
      </c>
      <c r="D223" s="100" t="s">
        <v>1034</v>
      </c>
      <c r="E223" s="96" t="s">
        <v>75</v>
      </c>
      <c r="F223" s="100" t="s">
        <v>86</v>
      </c>
      <c r="G223" s="106">
        <v>46</v>
      </c>
      <c r="H223" s="106">
        <v>36</v>
      </c>
      <c r="I223" s="106">
        <v>10</v>
      </c>
      <c r="J223" s="106">
        <v>33</v>
      </c>
      <c r="K223" s="106">
        <v>13</v>
      </c>
    </row>
    <row r="224" spans="1:11">
      <c r="A224" s="106">
        <v>348</v>
      </c>
      <c r="B224" s="97" t="s">
        <v>408</v>
      </c>
      <c r="C224" s="100" t="s">
        <v>409</v>
      </c>
      <c r="D224" s="100" t="s">
        <v>673</v>
      </c>
      <c r="E224" s="96" t="s">
        <v>75</v>
      </c>
      <c r="F224" s="100" t="s">
        <v>86</v>
      </c>
      <c r="G224" s="106">
        <v>23</v>
      </c>
      <c r="H224" s="106">
        <v>18</v>
      </c>
      <c r="I224" s="106">
        <v>5</v>
      </c>
      <c r="J224" s="106">
        <v>19</v>
      </c>
      <c r="K224" s="106">
        <v>4</v>
      </c>
    </row>
    <row r="225" spans="1:11" ht="24">
      <c r="A225" s="106">
        <v>349</v>
      </c>
      <c r="B225" s="97" t="s">
        <v>410</v>
      </c>
      <c r="C225" s="100" t="s">
        <v>411</v>
      </c>
      <c r="D225" s="100" t="s">
        <v>673</v>
      </c>
      <c r="E225" s="96" t="s">
        <v>75</v>
      </c>
      <c r="F225" s="100" t="s">
        <v>86</v>
      </c>
      <c r="G225" s="106">
        <v>28</v>
      </c>
      <c r="H225" s="106">
        <v>14</v>
      </c>
      <c r="I225" s="106">
        <v>14</v>
      </c>
      <c r="J225" s="106">
        <v>20</v>
      </c>
      <c r="K225" s="106">
        <v>8</v>
      </c>
    </row>
    <row r="226" spans="1:11">
      <c r="A226" s="106">
        <v>357</v>
      </c>
      <c r="B226" s="97" t="s">
        <v>40</v>
      </c>
      <c r="C226" s="100" t="s">
        <v>1035</v>
      </c>
      <c r="D226" s="100" t="s">
        <v>1025</v>
      </c>
      <c r="E226" s="96" t="s">
        <v>75</v>
      </c>
      <c r="F226" s="100" t="s">
        <v>86</v>
      </c>
      <c r="G226" s="106">
        <v>35</v>
      </c>
      <c r="H226" s="106">
        <v>10</v>
      </c>
      <c r="I226" s="106">
        <v>25</v>
      </c>
      <c r="J226" s="106">
        <v>13</v>
      </c>
      <c r="K226" s="106">
        <v>22</v>
      </c>
    </row>
    <row r="227" spans="1:11" ht="24">
      <c r="A227" s="106">
        <v>363</v>
      </c>
      <c r="B227" s="97" t="s">
        <v>861</v>
      </c>
      <c r="C227" s="100" t="s">
        <v>471</v>
      </c>
      <c r="D227" s="100" t="s">
        <v>1036</v>
      </c>
      <c r="E227" s="96" t="s">
        <v>75</v>
      </c>
      <c r="F227" s="100" t="s">
        <v>86</v>
      </c>
      <c r="G227" s="106">
        <v>35</v>
      </c>
      <c r="H227" s="106">
        <v>25</v>
      </c>
      <c r="I227" s="106">
        <v>10</v>
      </c>
      <c r="J227" s="106">
        <v>7</v>
      </c>
      <c r="K227" s="106">
        <v>28</v>
      </c>
    </row>
    <row r="228" spans="1:11">
      <c r="A228" s="106">
        <v>368</v>
      </c>
      <c r="B228" s="97" t="s">
        <v>40</v>
      </c>
      <c r="C228" s="100" t="s">
        <v>1037</v>
      </c>
      <c r="D228" s="100" t="s">
        <v>1038</v>
      </c>
      <c r="E228" s="96" t="s">
        <v>75</v>
      </c>
      <c r="F228" s="100" t="s">
        <v>86</v>
      </c>
      <c r="G228" s="106">
        <v>41</v>
      </c>
      <c r="H228" s="106">
        <v>18</v>
      </c>
      <c r="I228" s="106">
        <v>23</v>
      </c>
      <c r="J228" s="106">
        <v>19</v>
      </c>
      <c r="K228" s="106">
        <v>22</v>
      </c>
    </row>
    <row r="229" spans="1:11">
      <c r="A229" s="233"/>
      <c r="B229" s="234" t="s">
        <v>203</v>
      </c>
      <c r="C229" s="235">
        <f>COUNTA(C162:C228)</f>
        <v>67</v>
      </c>
      <c r="D229" s="236"/>
      <c r="E229" s="237"/>
      <c r="F229" s="236"/>
      <c r="G229" s="238">
        <f>SUM(G162:G228)</f>
        <v>2081</v>
      </c>
      <c r="H229" s="238">
        <f t="shared" ref="H229:K229" si="4">SUM(H162:H228)</f>
        <v>1376</v>
      </c>
      <c r="I229" s="238">
        <f t="shared" si="4"/>
        <v>705</v>
      </c>
      <c r="J229" s="238">
        <f t="shared" si="4"/>
        <v>1384</v>
      </c>
      <c r="K229" s="238">
        <f t="shared" si="4"/>
        <v>697</v>
      </c>
    </row>
    <row r="230" spans="1:11">
      <c r="A230" s="106">
        <v>3</v>
      </c>
      <c r="B230" s="97" t="s">
        <v>40</v>
      </c>
      <c r="C230" s="100" t="s">
        <v>674</v>
      </c>
      <c r="D230" s="100" t="s">
        <v>622</v>
      </c>
      <c r="E230" s="96" t="s">
        <v>75</v>
      </c>
      <c r="F230" s="100" t="s">
        <v>67</v>
      </c>
      <c r="G230" s="106">
        <v>25</v>
      </c>
      <c r="H230" s="106">
        <v>5</v>
      </c>
      <c r="I230" s="106">
        <v>20</v>
      </c>
      <c r="J230" s="106">
        <v>17</v>
      </c>
      <c r="K230" s="106">
        <v>8</v>
      </c>
    </row>
    <row r="231" spans="1:11" ht="24">
      <c r="A231" s="106">
        <v>4</v>
      </c>
      <c r="B231" s="97" t="s">
        <v>675</v>
      </c>
      <c r="C231" s="100" t="s">
        <v>676</v>
      </c>
      <c r="D231" s="100" t="s">
        <v>622</v>
      </c>
      <c r="E231" s="96" t="s">
        <v>75</v>
      </c>
      <c r="F231" s="100" t="s">
        <v>67</v>
      </c>
      <c r="G231" s="106">
        <v>26</v>
      </c>
      <c r="H231" s="106">
        <v>12</v>
      </c>
      <c r="I231" s="106">
        <v>14</v>
      </c>
      <c r="J231" s="106">
        <v>26</v>
      </c>
      <c r="K231" s="106">
        <v>0</v>
      </c>
    </row>
    <row r="232" spans="1:11">
      <c r="A232" s="106">
        <v>17</v>
      </c>
      <c r="B232" s="97" t="s">
        <v>41</v>
      </c>
      <c r="C232" s="100" t="s">
        <v>334</v>
      </c>
      <c r="D232" s="100" t="s">
        <v>353</v>
      </c>
      <c r="E232" s="96" t="s">
        <v>75</v>
      </c>
      <c r="F232" s="100" t="s">
        <v>67</v>
      </c>
      <c r="G232" s="106">
        <v>10</v>
      </c>
      <c r="H232" s="106">
        <v>8</v>
      </c>
      <c r="I232" s="106">
        <v>2</v>
      </c>
      <c r="J232" s="106">
        <v>0</v>
      </c>
      <c r="K232" s="106">
        <v>10</v>
      </c>
    </row>
    <row r="233" spans="1:11">
      <c r="A233" s="106">
        <v>20</v>
      </c>
      <c r="B233" s="97" t="s">
        <v>37</v>
      </c>
      <c r="C233" s="100" t="s">
        <v>677</v>
      </c>
      <c r="D233" s="100" t="s">
        <v>678</v>
      </c>
      <c r="E233" s="96" t="s">
        <v>75</v>
      </c>
      <c r="F233" s="100" t="s">
        <v>67</v>
      </c>
      <c r="G233" s="106">
        <v>40</v>
      </c>
      <c r="H233" s="106">
        <v>24</v>
      </c>
      <c r="I233" s="106">
        <v>16</v>
      </c>
      <c r="J233" s="106">
        <v>23</v>
      </c>
      <c r="K233" s="106">
        <v>17</v>
      </c>
    </row>
    <row r="234" spans="1:11">
      <c r="A234" s="106">
        <v>30</v>
      </c>
      <c r="B234" s="97" t="s">
        <v>40</v>
      </c>
      <c r="C234" s="100" t="s">
        <v>679</v>
      </c>
      <c r="D234" s="100" t="s">
        <v>680</v>
      </c>
      <c r="E234" s="96" t="s">
        <v>75</v>
      </c>
      <c r="F234" s="100" t="s">
        <v>67</v>
      </c>
      <c r="G234" s="106">
        <v>36</v>
      </c>
      <c r="H234" s="106">
        <v>30</v>
      </c>
      <c r="I234" s="106">
        <v>6</v>
      </c>
      <c r="J234" s="106">
        <v>23</v>
      </c>
      <c r="K234" s="106">
        <v>13</v>
      </c>
    </row>
    <row r="235" spans="1:11">
      <c r="A235" s="106">
        <v>34</v>
      </c>
      <c r="B235" s="97" t="s">
        <v>40</v>
      </c>
      <c r="C235" s="100" t="s">
        <v>901</v>
      </c>
      <c r="D235" s="100" t="s">
        <v>902</v>
      </c>
      <c r="E235" s="96" t="s">
        <v>75</v>
      </c>
      <c r="F235" s="100" t="s">
        <v>67</v>
      </c>
      <c r="G235" s="106">
        <v>39</v>
      </c>
      <c r="H235" s="106">
        <v>11</v>
      </c>
      <c r="I235" s="106">
        <v>28</v>
      </c>
      <c r="J235" s="106">
        <v>26</v>
      </c>
      <c r="K235" s="106">
        <v>13</v>
      </c>
    </row>
    <row r="236" spans="1:11">
      <c r="A236" s="106">
        <v>44</v>
      </c>
      <c r="B236" s="97" t="s">
        <v>43</v>
      </c>
      <c r="C236" s="100" t="s">
        <v>275</v>
      </c>
      <c r="D236" s="100" t="s">
        <v>351</v>
      </c>
      <c r="E236" s="96" t="s">
        <v>75</v>
      </c>
      <c r="F236" s="100" t="s">
        <v>67</v>
      </c>
      <c r="G236" s="106">
        <v>12</v>
      </c>
      <c r="H236" s="106">
        <v>7</v>
      </c>
      <c r="I236" s="106">
        <v>5</v>
      </c>
      <c r="J236" s="106">
        <v>9</v>
      </c>
      <c r="K236" s="106">
        <v>3</v>
      </c>
    </row>
    <row r="237" spans="1:11">
      <c r="A237" s="106">
        <v>45</v>
      </c>
      <c r="B237" s="97" t="s">
        <v>178</v>
      </c>
      <c r="C237" s="100" t="s">
        <v>182</v>
      </c>
      <c r="D237" s="100" t="s">
        <v>351</v>
      </c>
      <c r="E237" s="96" t="s">
        <v>75</v>
      </c>
      <c r="F237" s="100" t="s">
        <v>67</v>
      </c>
      <c r="G237" s="106">
        <v>6</v>
      </c>
      <c r="H237" s="106">
        <v>5</v>
      </c>
      <c r="I237" s="106">
        <v>1</v>
      </c>
      <c r="J237" s="106">
        <v>6</v>
      </c>
      <c r="K237" s="106">
        <v>0</v>
      </c>
    </row>
    <row r="238" spans="1:11">
      <c r="A238" s="106">
        <v>46</v>
      </c>
      <c r="B238" s="97" t="s">
        <v>44</v>
      </c>
      <c r="C238" s="100" t="s">
        <v>53</v>
      </c>
      <c r="D238" s="100" t="s">
        <v>351</v>
      </c>
      <c r="E238" s="96" t="s">
        <v>75</v>
      </c>
      <c r="F238" s="100" t="s">
        <v>67</v>
      </c>
      <c r="G238" s="106">
        <v>25</v>
      </c>
      <c r="H238" s="106">
        <v>19</v>
      </c>
      <c r="I238" s="106">
        <v>6</v>
      </c>
      <c r="J238" s="106">
        <v>12</v>
      </c>
      <c r="K238" s="106">
        <v>13</v>
      </c>
    </row>
    <row r="239" spans="1:11">
      <c r="A239" s="106">
        <v>73</v>
      </c>
      <c r="B239" s="97" t="s">
        <v>40</v>
      </c>
      <c r="C239" s="100" t="s">
        <v>681</v>
      </c>
      <c r="D239" s="100" t="s">
        <v>628</v>
      </c>
      <c r="E239" s="96" t="s">
        <v>75</v>
      </c>
      <c r="F239" s="100" t="s">
        <v>67</v>
      </c>
      <c r="G239" s="106">
        <v>15</v>
      </c>
      <c r="H239" s="106">
        <v>10</v>
      </c>
      <c r="I239" s="106">
        <v>5</v>
      </c>
      <c r="J239" s="106">
        <v>4</v>
      </c>
      <c r="K239" s="106">
        <v>11</v>
      </c>
    </row>
    <row r="240" spans="1:11">
      <c r="A240" s="106">
        <v>105</v>
      </c>
      <c r="B240" s="97" t="s">
        <v>40</v>
      </c>
      <c r="C240" s="100" t="s">
        <v>682</v>
      </c>
      <c r="D240" s="100" t="s">
        <v>683</v>
      </c>
      <c r="E240" s="96" t="s">
        <v>75</v>
      </c>
      <c r="F240" s="100" t="s">
        <v>67</v>
      </c>
      <c r="G240" s="106">
        <v>15</v>
      </c>
      <c r="H240" s="106">
        <v>1</v>
      </c>
      <c r="I240" s="106">
        <v>14</v>
      </c>
      <c r="J240" s="106">
        <v>11</v>
      </c>
      <c r="K240" s="106">
        <v>4</v>
      </c>
    </row>
    <row r="241" spans="1:11">
      <c r="A241" s="106">
        <v>116</v>
      </c>
      <c r="B241" s="97" t="s">
        <v>178</v>
      </c>
      <c r="C241" s="100" t="s">
        <v>260</v>
      </c>
      <c r="D241" s="100" t="s">
        <v>354</v>
      </c>
      <c r="E241" s="96" t="s">
        <v>75</v>
      </c>
      <c r="F241" s="100" t="s">
        <v>67</v>
      </c>
      <c r="G241" s="106">
        <v>23</v>
      </c>
      <c r="H241" s="106">
        <v>13</v>
      </c>
      <c r="I241" s="106">
        <v>10</v>
      </c>
      <c r="J241" s="106">
        <v>19</v>
      </c>
      <c r="K241" s="106">
        <v>4</v>
      </c>
    </row>
    <row r="242" spans="1:11" ht="24">
      <c r="A242" s="106">
        <v>125</v>
      </c>
      <c r="B242" s="97" t="s">
        <v>42</v>
      </c>
      <c r="C242" s="100" t="s">
        <v>262</v>
      </c>
      <c r="D242" s="100" t="s">
        <v>352</v>
      </c>
      <c r="E242" s="96" t="s">
        <v>75</v>
      </c>
      <c r="F242" s="100" t="s">
        <v>67</v>
      </c>
      <c r="G242" s="106">
        <v>19</v>
      </c>
      <c r="H242" s="106">
        <v>10</v>
      </c>
      <c r="I242" s="106">
        <v>9</v>
      </c>
      <c r="J242" s="106">
        <v>19</v>
      </c>
      <c r="K242" s="106">
        <v>0</v>
      </c>
    </row>
    <row r="243" spans="1:11">
      <c r="A243" s="106">
        <v>146</v>
      </c>
      <c r="B243" s="97" t="s">
        <v>39</v>
      </c>
      <c r="C243" s="100" t="s">
        <v>181</v>
      </c>
      <c r="D243" s="100" t="s">
        <v>346</v>
      </c>
      <c r="E243" s="96" t="s">
        <v>75</v>
      </c>
      <c r="F243" s="100" t="s">
        <v>67</v>
      </c>
      <c r="G243" s="106">
        <v>28</v>
      </c>
      <c r="H243" s="106">
        <v>27</v>
      </c>
      <c r="I243" s="106">
        <v>1</v>
      </c>
      <c r="J243" s="106">
        <v>28</v>
      </c>
      <c r="K243" s="106">
        <v>0</v>
      </c>
    </row>
    <row r="244" spans="1:11">
      <c r="A244" s="106">
        <v>155</v>
      </c>
      <c r="B244" s="97" t="s">
        <v>38</v>
      </c>
      <c r="C244" s="100" t="s">
        <v>732</v>
      </c>
      <c r="D244" s="100" t="s">
        <v>880</v>
      </c>
      <c r="E244" s="96" t="s">
        <v>75</v>
      </c>
      <c r="F244" s="100" t="s">
        <v>67</v>
      </c>
      <c r="G244" s="106">
        <v>31</v>
      </c>
      <c r="H244" s="106">
        <v>23</v>
      </c>
      <c r="I244" s="106">
        <v>8</v>
      </c>
      <c r="J244" s="106">
        <v>31</v>
      </c>
      <c r="K244" s="106">
        <v>0</v>
      </c>
    </row>
    <row r="245" spans="1:11">
      <c r="A245" s="106">
        <v>157</v>
      </c>
      <c r="B245" s="97" t="s">
        <v>178</v>
      </c>
      <c r="C245" s="100" t="s">
        <v>831</v>
      </c>
      <c r="D245" s="100" t="s">
        <v>1039</v>
      </c>
      <c r="E245" s="96" t="s">
        <v>75</v>
      </c>
      <c r="F245" s="100" t="s">
        <v>67</v>
      </c>
      <c r="G245" s="106">
        <v>18</v>
      </c>
      <c r="H245" s="106">
        <v>13</v>
      </c>
      <c r="I245" s="106">
        <v>5</v>
      </c>
      <c r="J245" s="106">
        <v>18</v>
      </c>
      <c r="K245" s="106">
        <v>0</v>
      </c>
    </row>
    <row r="246" spans="1:11">
      <c r="A246" s="106">
        <v>180</v>
      </c>
      <c r="B246" s="97" t="s">
        <v>40</v>
      </c>
      <c r="C246" s="100" t="s">
        <v>903</v>
      </c>
      <c r="D246" s="100" t="s">
        <v>904</v>
      </c>
      <c r="E246" s="96" t="s">
        <v>75</v>
      </c>
      <c r="F246" s="100" t="s">
        <v>67</v>
      </c>
      <c r="G246" s="106">
        <v>27</v>
      </c>
      <c r="H246" s="106">
        <v>10</v>
      </c>
      <c r="I246" s="106">
        <v>17</v>
      </c>
      <c r="J246" s="106">
        <v>8</v>
      </c>
      <c r="K246" s="106">
        <v>19</v>
      </c>
    </row>
    <row r="247" spans="1:11">
      <c r="A247" s="106">
        <v>186</v>
      </c>
      <c r="B247" s="97" t="s">
        <v>824</v>
      </c>
      <c r="C247" s="100" t="s">
        <v>905</v>
      </c>
      <c r="D247" s="100" t="s">
        <v>883</v>
      </c>
      <c r="E247" s="96" t="s">
        <v>75</v>
      </c>
      <c r="F247" s="100" t="s">
        <v>67</v>
      </c>
      <c r="G247" s="106">
        <v>25</v>
      </c>
      <c r="H247" s="106">
        <v>19</v>
      </c>
      <c r="I247" s="106">
        <v>6</v>
      </c>
      <c r="J247" s="106">
        <v>25</v>
      </c>
      <c r="K247" s="106">
        <v>0</v>
      </c>
    </row>
    <row r="248" spans="1:11">
      <c r="A248" s="106">
        <v>232</v>
      </c>
      <c r="B248" s="97" t="s">
        <v>45</v>
      </c>
      <c r="C248" s="100" t="s">
        <v>906</v>
      </c>
      <c r="D248" s="100" t="s">
        <v>887</v>
      </c>
      <c r="E248" s="96" t="s">
        <v>75</v>
      </c>
      <c r="F248" s="100" t="s">
        <v>67</v>
      </c>
      <c r="G248" s="106">
        <v>42</v>
      </c>
      <c r="H248" s="106">
        <v>30</v>
      </c>
      <c r="I248" s="106">
        <v>12</v>
      </c>
      <c r="J248" s="106">
        <v>8</v>
      </c>
      <c r="K248" s="106">
        <v>34</v>
      </c>
    </row>
    <row r="249" spans="1:11">
      <c r="A249" s="106">
        <v>244</v>
      </c>
      <c r="B249" s="97" t="s">
        <v>684</v>
      </c>
      <c r="C249" s="100" t="s">
        <v>685</v>
      </c>
      <c r="D249" s="100" t="s">
        <v>620</v>
      </c>
      <c r="E249" s="96" t="s">
        <v>75</v>
      </c>
      <c r="F249" s="100" t="s">
        <v>67</v>
      </c>
      <c r="G249" s="106">
        <v>20</v>
      </c>
      <c r="H249" s="106">
        <v>17</v>
      </c>
      <c r="I249" s="106">
        <v>3</v>
      </c>
      <c r="J249" s="106">
        <v>14</v>
      </c>
      <c r="K249" s="106">
        <v>6</v>
      </c>
    </row>
    <row r="250" spans="1:11">
      <c r="A250" s="106">
        <v>362</v>
      </c>
      <c r="B250" s="97" t="s">
        <v>40</v>
      </c>
      <c r="C250" s="100" t="s">
        <v>1040</v>
      </c>
      <c r="D250" s="100" t="s">
        <v>1036</v>
      </c>
      <c r="E250" s="96" t="s">
        <v>75</v>
      </c>
      <c r="F250" s="100" t="s">
        <v>67</v>
      </c>
      <c r="G250" s="106">
        <v>19</v>
      </c>
      <c r="H250" s="106">
        <v>10</v>
      </c>
      <c r="I250" s="106">
        <v>9</v>
      </c>
      <c r="J250" s="106">
        <v>8</v>
      </c>
      <c r="K250" s="106">
        <v>11</v>
      </c>
    </row>
    <row r="251" spans="1:11">
      <c r="A251" s="233"/>
      <c r="B251" s="234" t="s">
        <v>203</v>
      </c>
      <c r="C251" s="235">
        <f>COUNTA(C230:C250)</f>
        <v>21</v>
      </c>
      <c r="D251" s="236"/>
      <c r="E251" s="237"/>
      <c r="F251" s="236"/>
      <c r="G251" s="238">
        <f>SUM(G230:G250)</f>
        <v>501</v>
      </c>
      <c r="H251" s="238">
        <f t="shared" ref="H251:K251" si="5">SUM(H230:H250)</f>
        <v>304</v>
      </c>
      <c r="I251" s="238">
        <f t="shared" si="5"/>
        <v>197</v>
      </c>
      <c r="J251" s="238">
        <f t="shared" si="5"/>
        <v>335</v>
      </c>
      <c r="K251" s="238">
        <f t="shared" si="5"/>
        <v>166</v>
      </c>
    </row>
    <row r="252" spans="1:11" ht="24">
      <c r="A252" s="106">
        <v>9</v>
      </c>
      <c r="B252" s="97" t="s">
        <v>490</v>
      </c>
      <c r="C252" s="100" t="s">
        <v>491</v>
      </c>
      <c r="D252" s="100" t="s">
        <v>624</v>
      </c>
      <c r="E252" s="96" t="s">
        <v>75</v>
      </c>
      <c r="F252" s="100" t="s">
        <v>87</v>
      </c>
      <c r="G252" s="106">
        <v>52</v>
      </c>
      <c r="H252" s="106">
        <v>32</v>
      </c>
      <c r="I252" s="106">
        <v>20</v>
      </c>
      <c r="J252" s="106">
        <v>52</v>
      </c>
      <c r="K252" s="106">
        <v>0</v>
      </c>
    </row>
    <row r="253" spans="1:11" ht="24">
      <c r="A253" s="106">
        <v>13</v>
      </c>
      <c r="B253" s="97" t="s">
        <v>445</v>
      </c>
      <c r="C253" s="100" t="s">
        <v>554</v>
      </c>
      <c r="D253" s="100" t="s">
        <v>867</v>
      </c>
      <c r="E253" s="96" t="s">
        <v>75</v>
      </c>
      <c r="F253" s="100" t="s">
        <v>87</v>
      </c>
      <c r="G253" s="106">
        <v>26</v>
      </c>
      <c r="H253" s="106">
        <v>21</v>
      </c>
      <c r="I253" s="106">
        <v>5</v>
      </c>
      <c r="J253" s="106">
        <v>25</v>
      </c>
      <c r="K253" s="106">
        <v>1</v>
      </c>
    </row>
    <row r="254" spans="1:11">
      <c r="A254" s="106">
        <v>15</v>
      </c>
      <c r="B254" s="97" t="s">
        <v>40</v>
      </c>
      <c r="C254" s="100" t="s">
        <v>738</v>
      </c>
      <c r="D254" s="100" t="s">
        <v>1041</v>
      </c>
      <c r="E254" s="96" t="s">
        <v>75</v>
      </c>
      <c r="F254" s="100" t="s">
        <v>87</v>
      </c>
      <c r="G254" s="106">
        <v>34</v>
      </c>
      <c r="H254" s="106">
        <v>15</v>
      </c>
      <c r="I254" s="106">
        <v>19</v>
      </c>
      <c r="J254" s="106">
        <v>13</v>
      </c>
      <c r="K254" s="106">
        <v>21</v>
      </c>
    </row>
    <row r="255" spans="1:11">
      <c r="A255" s="106">
        <v>16</v>
      </c>
      <c r="B255" s="97" t="s">
        <v>523</v>
      </c>
      <c r="C255" s="100" t="s">
        <v>830</v>
      </c>
      <c r="D255" s="100" t="s">
        <v>1041</v>
      </c>
      <c r="E255" s="96" t="s">
        <v>75</v>
      </c>
      <c r="F255" s="100" t="s">
        <v>87</v>
      </c>
      <c r="G255" s="106">
        <v>13</v>
      </c>
      <c r="H255" s="106">
        <v>6</v>
      </c>
      <c r="I255" s="106">
        <v>7</v>
      </c>
      <c r="J255" s="106">
        <v>10</v>
      </c>
      <c r="K255" s="106">
        <v>3</v>
      </c>
    </row>
    <row r="256" spans="1:11">
      <c r="A256" s="106">
        <v>18</v>
      </c>
      <c r="B256" s="97" t="s">
        <v>50</v>
      </c>
      <c r="C256" s="100" t="s">
        <v>278</v>
      </c>
      <c r="D256" s="100" t="s">
        <v>353</v>
      </c>
      <c r="E256" s="96" t="s">
        <v>75</v>
      </c>
      <c r="F256" s="100" t="s">
        <v>87</v>
      </c>
      <c r="G256" s="106">
        <v>41</v>
      </c>
      <c r="H256" s="106">
        <v>19</v>
      </c>
      <c r="I256" s="106">
        <v>22</v>
      </c>
      <c r="J256" s="106">
        <v>1</v>
      </c>
      <c r="K256" s="106">
        <v>40</v>
      </c>
    </row>
    <row r="257" spans="1:11">
      <c r="A257" s="106">
        <v>21</v>
      </c>
      <c r="B257" s="97" t="s">
        <v>474</v>
      </c>
      <c r="C257" s="100" t="s">
        <v>686</v>
      </c>
      <c r="D257" s="100" t="s">
        <v>687</v>
      </c>
      <c r="E257" s="96" t="s">
        <v>75</v>
      </c>
      <c r="F257" s="100" t="s">
        <v>87</v>
      </c>
      <c r="G257" s="106">
        <v>6</v>
      </c>
      <c r="H257" s="106">
        <v>4</v>
      </c>
      <c r="I257" s="106">
        <v>2</v>
      </c>
      <c r="J257" s="106">
        <v>5</v>
      </c>
      <c r="K257" s="106">
        <v>1</v>
      </c>
    </row>
    <row r="258" spans="1:11" ht="24">
      <c r="A258" s="106">
        <v>38</v>
      </c>
      <c r="B258" s="97" t="s">
        <v>463</v>
      </c>
      <c r="C258" s="100" t="s">
        <v>753</v>
      </c>
      <c r="D258" s="100" t="s">
        <v>871</v>
      </c>
      <c r="E258" s="96" t="s">
        <v>75</v>
      </c>
      <c r="F258" s="100" t="s">
        <v>87</v>
      </c>
      <c r="G258" s="106">
        <v>43</v>
      </c>
      <c r="H258" s="106">
        <v>35</v>
      </c>
      <c r="I258" s="106">
        <v>8</v>
      </c>
      <c r="J258" s="106">
        <v>34</v>
      </c>
      <c r="K258" s="106">
        <v>9</v>
      </c>
    </row>
    <row r="259" spans="1:11" ht="24">
      <c r="A259" s="106">
        <v>40</v>
      </c>
      <c r="B259" s="97" t="s">
        <v>827</v>
      </c>
      <c r="C259" s="100" t="s">
        <v>828</v>
      </c>
      <c r="D259" s="100" t="s">
        <v>1008</v>
      </c>
      <c r="E259" s="96" t="s">
        <v>75</v>
      </c>
      <c r="F259" s="100" t="s">
        <v>87</v>
      </c>
      <c r="G259" s="106">
        <v>23</v>
      </c>
      <c r="H259" s="106">
        <v>21</v>
      </c>
      <c r="I259" s="106">
        <v>2</v>
      </c>
      <c r="J259" s="106">
        <v>23</v>
      </c>
      <c r="K259" s="106">
        <v>0</v>
      </c>
    </row>
    <row r="260" spans="1:11" ht="24">
      <c r="A260" s="106">
        <v>57</v>
      </c>
      <c r="B260" s="97" t="s">
        <v>414</v>
      </c>
      <c r="C260" s="100" t="s">
        <v>762</v>
      </c>
      <c r="D260" s="100" t="s">
        <v>872</v>
      </c>
      <c r="E260" s="96" t="s">
        <v>75</v>
      </c>
      <c r="F260" s="100" t="s">
        <v>87</v>
      </c>
      <c r="G260" s="106">
        <v>30</v>
      </c>
      <c r="H260" s="106">
        <v>19</v>
      </c>
      <c r="I260" s="106">
        <v>11</v>
      </c>
      <c r="J260" s="106">
        <v>29</v>
      </c>
      <c r="K260" s="106">
        <v>1</v>
      </c>
    </row>
    <row r="261" spans="1:11">
      <c r="A261" s="106">
        <v>58</v>
      </c>
      <c r="B261" s="97" t="s">
        <v>319</v>
      </c>
      <c r="C261" s="100" t="s">
        <v>556</v>
      </c>
      <c r="D261" s="100" t="s">
        <v>872</v>
      </c>
      <c r="E261" s="96" t="s">
        <v>75</v>
      </c>
      <c r="F261" s="100" t="s">
        <v>87</v>
      </c>
      <c r="G261" s="106">
        <v>19</v>
      </c>
      <c r="H261" s="106">
        <v>16</v>
      </c>
      <c r="I261" s="106">
        <v>3</v>
      </c>
      <c r="J261" s="106">
        <v>14</v>
      </c>
      <c r="K261" s="106">
        <v>5</v>
      </c>
    </row>
    <row r="262" spans="1:11">
      <c r="A262" s="106">
        <v>62</v>
      </c>
      <c r="B262" s="97" t="s">
        <v>44</v>
      </c>
      <c r="C262" s="100" t="s">
        <v>187</v>
      </c>
      <c r="D262" s="100" t="s">
        <v>355</v>
      </c>
      <c r="E262" s="96" t="s">
        <v>75</v>
      </c>
      <c r="F262" s="100" t="s">
        <v>87</v>
      </c>
      <c r="G262" s="106">
        <v>29</v>
      </c>
      <c r="H262" s="106">
        <v>19</v>
      </c>
      <c r="I262" s="106">
        <v>10</v>
      </c>
      <c r="J262" s="106">
        <v>3</v>
      </c>
      <c r="K262" s="106">
        <v>26</v>
      </c>
    </row>
    <row r="263" spans="1:11">
      <c r="A263" s="106">
        <v>69</v>
      </c>
      <c r="B263" s="97" t="s">
        <v>191</v>
      </c>
      <c r="C263" s="100" t="s">
        <v>192</v>
      </c>
      <c r="D263" s="100" t="s">
        <v>356</v>
      </c>
      <c r="E263" s="96" t="s">
        <v>75</v>
      </c>
      <c r="F263" s="100" t="s">
        <v>87</v>
      </c>
      <c r="G263" s="106">
        <v>27</v>
      </c>
      <c r="H263" s="106">
        <v>20</v>
      </c>
      <c r="I263" s="106">
        <v>7</v>
      </c>
      <c r="J263" s="106">
        <v>11</v>
      </c>
      <c r="K263" s="106">
        <v>16</v>
      </c>
    </row>
    <row r="264" spans="1:11">
      <c r="A264" s="106">
        <v>70</v>
      </c>
      <c r="B264" s="97" t="s">
        <v>38</v>
      </c>
      <c r="C264" s="100" t="s">
        <v>180</v>
      </c>
      <c r="D264" s="100" t="s">
        <v>357</v>
      </c>
      <c r="E264" s="96" t="s">
        <v>75</v>
      </c>
      <c r="F264" s="100" t="s">
        <v>87</v>
      </c>
      <c r="G264" s="106">
        <v>32</v>
      </c>
      <c r="H264" s="106">
        <v>24</v>
      </c>
      <c r="I264" s="106">
        <v>8</v>
      </c>
      <c r="J264" s="106">
        <v>26</v>
      </c>
      <c r="K264" s="106">
        <v>6</v>
      </c>
    </row>
    <row r="265" spans="1:11">
      <c r="A265" s="106">
        <v>76</v>
      </c>
      <c r="B265" s="97" t="s">
        <v>47</v>
      </c>
      <c r="C265" s="100" t="s">
        <v>907</v>
      </c>
      <c r="D265" s="100" t="s">
        <v>897</v>
      </c>
      <c r="E265" s="96" t="s">
        <v>75</v>
      </c>
      <c r="F265" s="100" t="s">
        <v>87</v>
      </c>
      <c r="G265" s="106">
        <v>24</v>
      </c>
      <c r="H265" s="106">
        <v>14</v>
      </c>
      <c r="I265" s="106">
        <v>10</v>
      </c>
      <c r="J265" s="106">
        <v>2</v>
      </c>
      <c r="K265" s="106">
        <v>22</v>
      </c>
    </row>
    <row r="266" spans="1:11">
      <c r="A266" s="106">
        <v>79</v>
      </c>
      <c r="B266" s="97" t="s">
        <v>50</v>
      </c>
      <c r="C266" s="100" t="s">
        <v>1042</v>
      </c>
      <c r="D266" s="100" t="s">
        <v>1012</v>
      </c>
      <c r="E266" s="96" t="s">
        <v>75</v>
      </c>
      <c r="F266" s="100" t="s">
        <v>87</v>
      </c>
      <c r="G266" s="106">
        <v>20</v>
      </c>
      <c r="H266" s="106">
        <v>10</v>
      </c>
      <c r="I266" s="106">
        <v>10</v>
      </c>
      <c r="J266" s="106">
        <v>9</v>
      </c>
      <c r="K266" s="106">
        <v>11</v>
      </c>
    </row>
    <row r="267" spans="1:11" ht="24">
      <c r="A267" s="106">
        <v>87</v>
      </c>
      <c r="B267" s="97" t="s">
        <v>33</v>
      </c>
      <c r="C267" s="100" t="s">
        <v>451</v>
      </c>
      <c r="D267" s="100" t="s">
        <v>659</v>
      </c>
      <c r="E267" s="96" t="s">
        <v>75</v>
      </c>
      <c r="F267" s="100" t="s">
        <v>87</v>
      </c>
      <c r="G267" s="106">
        <v>44</v>
      </c>
      <c r="H267" s="106">
        <v>35</v>
      </c>
      <c r="I267" s="106">
        <v>9</v>
      </c>
      <c r="J267" s="106">
        <v>44</v>
      </c>
      <c r="K267" s="106">
        <v>0</v>
      </c>
    </row>
    <row r="268" spans="1:11" ht="24">
      <c r="A268" s="106">
        <v>90</v>
      </c>
      <c r="B268" s="97" t="s">
        <v>46</v>
      </c>
      <c r="C268" s="100" t="s">
        <v>688</v>
      </c>
      <c r="D268" s="100" t="s">
        <v>659</v>
      </c>
      <c r="E268" s="96" t="s">
        <v>75</v>
      </c>
      <c r="F268" s="100" t="s">
        <v>87</v>
      </c>
      <c r="G268" s="106">
        <v>39</v>
      </c>
      <c r="H268" s="106">
        <v>27</v>
      </c>
      <c r="I268" s="106">
        <v>12</v>
      </c>
      <c r="J268" s="106">
        <v>20</v>
      </c>
      <c r="K268" s="106">
        <v>19</v>
      </c>
    </row>
    <row r="269" spans="1:11">
      <c r="A269" s="106">
        <v>92</v>
      </c>
      <c r="B269" s="97" t="s">
        <v>748</v>
      </c>
      <c r="C269" s="100" t="s">
        <v>749</v>
      </c>
      <c r="D269" s="100" t="s">
        <v>873</v>
      </c>
      <c r="E269" s="96" t="s">
        <v>75</v>
      </c>
      <c r="F269" s="100" t="s">
        <v>87</v>
      </c>
      <c r="G269" s="106">
        <v>21</v>
      </c>
      <c r="H269" s="106">
        <v>16</v>
      </c>
      <c r="I269" s="106">
        <v>5</v>
      </c>
      <c r="J269" s="106">
        <v>19</v>
      </c>
      <c r="K269" s="106">
        <v>2</v>
      </c>
    </row>
    <row r="270" spans="1:11">
      <c r="A270" s="106">
        <v>96</v>
      </c>
      <c r="B270" s="97" t="s">
        <v>177</v>
      </c>
      <c r="C270" s="100" t="s">
        <v>822</v>
      </c>
      <c r="D270" s="100" t="s">
        <v>1014</v>
      </c>
      <c r="E270" s="96" t="s">
        <v>75</v>
      </c>
      <c r="F270" s="100" t="s">
        <v>87</v>
      </c>
      <c r="G270" s="106">
        <v>28</v>
      </c>
      <c r="H270" s="106">
        <v>17</v>
      </c>
      <c r="I270" s="106">
        <v>11</v>
      </c>
      <c r="J270" s="106">
        <v>24</v>
      </c>
      <c r="K270" s="106">
        <v>4</v>
      </c>
    </row>
    <row r="271" spans="1:11" ht="24">
      <c r="A271" s="106">
        <v>98</v>
      </c>
      <c r="B271" s="97" t="s">
        <v>989</v>
      </c>
      <c r="C271" s="100" t="s">
        <v>991</v>
      </c>
      <c r="D271" s="100" t="s">
        <v>1027</v>
      </c>
      <c r="E271" s="96" t="s">
        <v>75</v>
      </c>
      <c r="F271" s="100" t="s">
        <v>87</v>
      </c>
      <c r="G271" s="106">
        <v>28</v>
      </c>
      <c r="H271" s="106">
        <v>3</v>
      </c>
      <c r="I271" s="106">
        <v>25</v>
      </c>
      <c r="J271" s="106">
        <v>28</v>
      </c>
      <c r="K271" s="106">
        <v>0</v>
      </c>
    </row>
    <row r="272" spans="1:11">
      <c r="A272" s="106">
        <v>100</v>
      </c>
      <c r="B272" s="97" t="s">
        <v>38</v>
      </c>
      <c r="C272" s="100" t="s">
        <v>836</v>
      </c>
      <c r="D272" s="100" t="s">
        <v>1027</v>
      </c>
      <c r="E272" s="96" t="s">
        <v>75</v>
      </c>
      <c r="F272" s="100" t="s">
        <v>87</v>
      </c>
      <c r="G272" s="106">
        <v>28</v>
      </c>
      <c r="H272" s="106">
        <v>20</v>
      </c>
      <c r="I272" s="106">
        <v>8</v>
      </c>
      <c r="J272" s="106">
        <v>27</v>
      </c>
      <c r="K272" s="106">
        <v>1</v>
      </c>
    </row>
    <row r="273" spans="1:11">
      <c r="A273" s="106">
        <v>101</v>
      </c>
      <c r="B273" s="97" t="s">
        <v>1043</v>
      </c>
      <c r="C273" s="100" t="s">
        <v>188</v>
      </c>
      <c r="D273" s="100" t="s">
        <v>358</v>
      </c>
      <c r="E273" s="96" t="s">
        <v>75</v>
      </c>
      <c r="F273" s="100" t="s">
        <v>87</v>
      </c>
      <c r="G273" s="106">
        <v>44</v>
      </c>
      <c r="H273" s="106">
        <v>17</v>
      </c>
      <c r="I273" s="106">
        <v>27</v>
      </c>
      <c r="J273" s="106">
        <v>21</v>
      </c>
      <c r="K273" s="106">
        <v>23</v>
      </c>
    </row>
    <row r="274" spans="1:11">
      <c r="A274" s="106">
        <v>103</v>
      </c>
      <c r="B274" s="97" t="s">
        <v>191</v>
      </c>
      <c r="C274" s="100" t="s">
        <v>277</v>
      </c>
      <c r="D274" s="100" t="s">
        <v>345</v>
      </c>
      <c r="E274" s="96" t="s">
        <v>75</v>
      </c>
      <c r="F274" s="100" t="s">
        <v>87</v>
      </c>
      <c r="G274" s="106">
        <v>18</v>
      </c>
      <c r="H274" s="106">
        <v>14</v>
      </c>
      <c r="I274" s="106">
        <v>4</v>
      </c>
      <c r="J274" s="106">
        <v>18</v>
      </c>
      <c r="K274" s="106">
        <v>0</v>
      </c>
    </row>
    <row r="275" spans="1:11" ht="24">
      <c r="A275" s="106">
        <v>104</v>
      </c>
      <c r="B275" s="97" t="s">
        <v>46</v>
      </c>
      <c r="C275" s="100" t="s">
        <v>272</v>
      </c>
      <c r="D275" s="100" t="s">
        <v>345</v>
      </c>
      <c r="E275" s="96" t="s">
        <v>75</v>
      </c>
      <c r="F275" s="100" t="s">
        <v>87</v>
      </c>
      <c r="G275" s="106">
        <v>21</v>
      </c>
      <c r="H275" s="106">
        <v>18</v>
      </c>
      <c r="I275" s="106">
        <v>3</v>
      </c>
      <c r="J275" s="106">
        <v>3</v>
      </c>
      <c r="K275" s="106">
        <v>18</v>
      </c>
    </row>
    <row r="276" spans="1:11">
      <c r="A276" s="106">
        <v>112</v>
      </c>
      <c r="B276" s="97" t="s">
        <v>50</v>
      </c>
      <c r="C276" s="100" t="s">
        <v>526</v>
      </c>
      <c r="D276" s="100" t="s">
        <v>875</v>
      </c>
      <c r="E276" s="96" t="s">
        <v>75</v>
      </c>
      <c r="F276" s="100" t="s">
        <v>87</v>
      </c>
      <c r="G276" s="106">
        <v>17</v>
      </c>
      <c r="H276" s="106">
        <v>12</v>
      </c>
      <c r="I276" s="106">
        <v>5</v>
      </c>
      <c r="J276" s="106">
        <v>17</v>
      </c>
      <c r="K276" s="106">
        <v>0</v>
      </c>
    </row>
    <row r="277" spans="1:11" ht="24">
      <c r="A277" s="106">
        <v>114</v>
      </c>
      <c r="B277" s="97" t="s">
        <v>410</v>
      </c>
      <c r="C277" s="100" t="s">
        <v>805</v>
      </c>
      <c r="D277" s="100" t="s">
        <v>1044</v>
      </c>
      <c r="E277" s="96" t="s">
        <v>75</v>
      </c>
      <c r="F277" s="100" t="s">
        <v>87</v>
      </c>
      <c r="G277" s="106">
        <v>22</v>
      </c>
      <c r="H277" s="106">
        <v>15</v>
      </c>
      <c r="I277" s="106">
        <v>7</v>
      </c>
      <c r="J277" s="106">
        <v>22</v>
      </c>
      <c r="K277" s="106">
        <v>0</v>
      </c>
    </row>
    <row r="278" spans="1:11">
      <c r="A278" s="106">
        <v>140</v>
      </c>
      <c r="B278" s="97" t="s">
        <v>1045</v>
      </c>
      <c r="C278" s="100" t="s">
        <v>1046</v>
      </c>
      <c r="D278" s="100" t="s">
        <v>1047</v>
      </c>
      <c r="E278" s="96" t="s">
        <v>75</v>
      </c>
      <c r="F278" s="100" t="s">
        <v>87</v>
      </c>
      <c r="G278" s="106">
        <v>71</v>
      </c>
      <c r="H278" s="106">
        <v>38</v>
      </c>
      <c r="I278" s="106">
        <v>33</v>
      </c>
      <c r="J278" s="106">
        <v>71</v>
      </c>
      <c r="K278" s="106">
        <v>0</v>
      </c>
    </row>
    <row r="279" spans="1:11">
      <c r="A279" s="106">
        <v>147</v>
      </c>
      <c r="B279" s="97" t="s">
        <v>191</v>
      </c>
      <c r="C279" s="100" t="s">
        <v>274</v>
      </c>
      <c r="D279" s="100" t="s">
        <v>346</v>
      </c>
      <c r="E279" s="96" t="s">
        <v>75</v>
      </c>
      <c r="F279" s="100" t="s">
        <v>87</v>
      </c>
      <c r="G279" s="106">
        <v>39</v>
      </c>
      <c r="H279" s="106">
        <v>34</v>
      </c>
      <c r="I279" s="106">
        <v>5</v>
      </c>
      <c r="J279" s="106">
        <v>15</v>
      </c>
      <c r="K279" s="106">
        <v>24</v>
      </c>
    </row>
    <row r="280" spans="1:11" ht="24">
      <c r="A280" s="106">
        <v>148</v>
      </c>
      <c r="B280" s="97" t="s">
        <v>46</v>
      </c>
      <c r="C280" s="100" t="s">
        <v>265</v>
      </c>
      <c r="D280" s="100" t="s">
        <v>346</v>
      </c>
      <c r="E280" s="96" t="s">
        <v>75</v>
      </c>
      <c r="F280" s="100" t="s">
        <v>87</v>
      </c>
      <c r="G280" s="106">
        <v>24</v>
      </c>
      <c r="H280" s="106">
        <v>20</v>
      </c>
      <c r="I280" s="106">
        <v>4</v>
      </c>
      <c r="J280" s="106">
        <v>8</v>
      </c>
      <c r="K280" s="106">
        <v>16</v>
      </c>
    </row>
    <row r="281" spans="1:11">
      <c r="A281" s="106">
        <v>151</v>
      </c>
      <c r="B281" s="97" t="s">
        <v>432</v>
      </c>
      <c r="C281" s="100" t="s">
        <v>689</v>
      </c>
      <c r="D281" s="100" t="s">
        <v>633</v>
      </c>
      <c r="E281" s="96" t="s">
        <v>75</v>
      </c>
      <c r="F281" s="100" t="s">
        <v>87</v>
      </c>
      <c r="G281" s="106">
        <v>30</v>
      </c>
      <c r="H281" s="106">
        <v>19</v>
      </c>
      <c r="I281" s="106">
        <v>11</v>
      </c>
      <c r="J281" s="106">
        <v>16</v>
      </c>
      <c r="K281" s="106">
        <v>14</v>
      </c>
    </row>
    <row r="282" spans="1:11" ht="24">
      <c r="A282" s="106">
        <v>154</v>
      </c>
      <c r="B282" s="97" t="s">
        <v>427</v>
      </c>
      <c r="C282" s="100" t="s">
        <v>764</v>
      </c>
      <c r="D282" s="100" t="s">
        <v>880</v>
      </c>
      <c r="E282" s="96" t="s">
        <v>75</v>
      </c>
      <c r="F282" s="100" t="s">
        <v>87</v>
      </c>
      <c r="G282" s="106">
        <v>31</v>
      </c>
      <c r="H282" s="106">
        <v>19</v>
      </c>
      <c r="I282" s="106">
        <v>12</v>
      </c>
      <c r="J282" s="106">
        <v>21</v>
      </c>
      <c r="K282" s="106">
        <v>10</v>
      </c>
    </row>
    <row r="283" spans="1:11">
      <c r="A283" s="106">
        <v>161</v>
      </c>
      <c r="B283" s="97" t="s">
        <v>40</v>
      </c>
      <c r="C283" s="100" t="s">
        <v>690</v>
      </c>
      <c r="D283" s="100" t="s">
        <v>634</v>
      </c>
      <c r="E283" s="96" t="s">
        <v>75</v>
      </c>
      <c r="F283" s="100" t="s">
        <v>87</v>
      </c>
      <c r="G283" s="106">
        <v>46</v>
      </c>
      <c r="H283" s="106">
        <v>20</v>
      </c>
      <c r="I283" s="106">
        <v>26</v>
      </c>
      <c r="J283" s="106">
        <v>19</v>
      </c>
      <c r="K283" s="106">
        <v>27</v>
      </c>
    </row>
    <row r="284" spans="1:11">
      <c r="A284" s="106">
        <v>167</v>
      </c>
      <c r="B284" s="97" t="s">
        <v>739</v>
      </c>
      <c r="C284" s="100" t="s">
        <v>740</v>
      </c>
      <c r="D284" s="100" t="s">
        <v>863</v>
      </c>
      <c r="E284" s="96" t="s">
        <v>75</v>
      </c>
      <c r="F284" s="100" t="s">
        <v>87</v>
      </c>
      <c r="G284" s="106">
        <v>22</v>
      </c>
      <c r="H284" s="106">
        <v>19</v>
      </c>
      <c r="I284" s="106">
        <v>3</v>
      </c>
      <c r="J284" s="106">
        <v>22</v>
      </c>
      <c r="K284" s="106">
        <v>0</v>
      </c>
    </row>
    <row r="285" spans="1:11">
      <c r="A285" s="106">
        <v>169</v>
      </c>
      <c r="B285" s="97" t="s">
        <v>43</v>
      </c>
      <c r="C285" s="100" t="s">
        <v>755</v>
      </c>
      <c r="D285" s="100" t="s">
        <v>881</v>
      </c>
      <c r="E285" s="96" t="s">
        <v>75</v>
      </c>
      <c r="F285" s="100" t="s">
        <v>87</v>
      </c>
      <c r="G285" s="106">
        <v>17</v>
      </c>
      <c r="H285" s="106">
        <v>11</v>
      </c>
      <c r="I285" s="106">
        <v>6</v>
      </c>
      <c r="J285" s="106">
        <v>17</v>
      </c>
      <c r="K285" s="106">
        <v>0</v>
      </c>
    </row>
    <row r="286" spans="1:11">
      <c r="A286" s="106">
        <v>171</v>
      </c>
      <c r="B286" s="97" t="s">
        <v>45</v>
      </c>
      <c r="C286" s="100" t="s">
        <v>908</v>
      </c>
      <c r="D286" s="100" t="s">
        <v>881</v>
      </c>
      <c r="E286" s="96" t="s">
        <v>75</v>
      </c>
      <c r="F286" s="100" t="s">
        <v>87</v>
      </c>
      <c r="G286" s="106">
        <v>32</v>
      </c>
      <c r="H286" s="106">
        <v>26</v>
      </c>
      <c r="I286" s="106">
        <v>6</v>
      </c>
      <c r="J286" s="106">
        <v>5</v>
      </c>
      <c r="K286" s="106">
        <v>27</v>
      </c>
    </row>
    <row r="287" spans="1:11">
      <c r="A287" s="106">
        <v>175</v>
      </c>
      <c r="B287" s="97" t="s">
        <v>40</v>
      </c>
      <c r="C287" s="100" t="s">
        <v>802</v>
      </c>
      <c r="D287" s="100" t="s">
        <v>1048</v>
      </c>
      <c r="E287" s="96" t="s">
        <v>75</v>
      </c>
      <c r="F287" s="100" t="s">
        <v>87</v>
      </c>
      <c r="G287" s="106">
        <v>44</v>
      </c>
      <c r="H287" s="106">
        <v>27</v>
      </c>
      <c r="I287" s="106">
        <v>17</v>
      </c>
      <c r="J287" s="106">
        <v>25</v>
      </c>
      <c r="K287" s="106">
        <v>19</v>
      </c>
    </row>
    <row r="288" spans="1:11">
      <c r="A288" s="106">
        <v>176</v>
      </c>
      <c r="B288" s="97" t="s">
        <v>45</v>
      </c>
      <c r="C288" s="100" t="s">
        <v>267</v>
      </c>
      <c r="D288" s="100" t="s">
        <v>359</v>
      </c>
      <c r="E288" s="96" t="s">
        <v>75</v>
      </c>
      <c r="F288" s="100" t="s">
        <v>87</v>
      </c>
      <c r="G288" s="106">
        <v>36</v>
      </c>
      <c r="H288" s="106">
        <v>29</v>
      </c>
      <c r="I288" s="106">
        <v>7</v>
      </c>
      <c r="J288" s="106">
        <v>2</v>
      </c>
      <c r="K288" s="106">
        <v>34</v>
      </c>
    </row>
    <row r="289" spans="1:11">
      <c r="A289" s="106">
        <v>192</v>
      </c>
      <c r="B289" s="97" t="s">
        <v>256</v>
      </c>
      <c r="C289" s="100" t="s">
        <v>909</v>
      </c>
      <c r="D289" s="100" t="s">
        <v>885</v>
      </c>
      <c r="E289" s="96" t="s">
        <v>75</v>
      </c>
      <c r="F289" s="100" t="s">
        <v>87</v>
      </c>
      <c r="G289" s="106">
        <v>11</v>
      </c>
      <c r="H289" s="106">
        <v>7</v>
      </c>
      <c r="I289" s="106">
        <v>4</v>
      </c>
      <c r="J289" s="106">
        <v>8</v>
      </c>
      <c r="K289" s="106">
        <v>3</v>
      </c>
    </row>
    <row r="290" spans="1:11" ht="24">
      <c r="A290" s="106">
        <v>193</v>
      </c>
      <c r="B290" s="97" t="s">
        <v>427</v>
      </c>
      <c r="C290" s="100" t="s">
        <v>816</v>
      </c>
      <c r="D290" s="100" t="s">
        <v>1018</v>
      </c>
      <c r="E290" s="96" t="s">
        <v>75</v>
      </c>
      <c r="F290" s="100" t="s">
        <v>87</v>
      </c>
      <c r="G290" s="106">
        <v>20</v>
      </c>
      <c r="H290" s="106">
        <v>13</v>
      </c>
      <c r="I290" s="106">
        <v>7</v>
      </c>
      <c r="J290" s="106">
        <v>15</v>
      </c>
      <c r="K290" s="106">
        <v>5</v>
      </c>
    </row>
    <row r="291" spans="1:11">
      <c r="A291" s="106">
        <v>197</v>
      </c>
      <c r="B291" s="97" t="s">
        <v>287</v>
      </c>
      <c r="C291" s="100" t="s">
        <v>336</v>
      </c>
      <c r="D291" s="100" t="s">
        <v>360</v>
      </c>
      <c r="E291" s="96" t="s">
        <v>75</v>
      </c>
      <c r="F291" s="100" t="s">
        <v>87</v>
      </c>
      <c r="G291" s="106">
        <v>33</v>
      </c>
      <c r="H291" s="106">
        <v>17</v>
      </c>
      <c r="I291" s="106">
        <v>16</v>
      </c>
      <c r="J291" s="106">
        <v>28</v>
      </c>
      <c r="K291" s="106">
        <v>5</v>
      </c>
    </row>
    <row r="292" spans="1:11">
      <c r="A292" s="106">
        <v>198</v>
      </c>
      <c r="B292" s="97" t="s">
        <v>47</v>
      </c>
      <c r="C292" s="100" t="s">
        <v>259</v>
      </c>
      <c r="D292" s="100" t="s">
        <v>361</v>
      </c>
      <c r="E292" s="96" t="s">
        <v>75</v>
      </c>
      <c r="F292" s="100" t="s">
        <v>87</v>
      </c>
      <c r="G292" s="106">
        <v>21</v>
      </c>
      <c r="H292" s="106">
        <v>16</v>
      </c>
      <c r="I292" s="106">
        <v>5</v>
      </c>
      <c r="J292" s="106">
        <v>11</v>
      </c>
      <c r="K292" s="106">
        <v>10</v>
      </c>
    </row>
    <row r="293" spans="1:11">
      <c r="A293" s="106">
        <v>204</v>
      </c>
      <c r="B293" s="97" t="s">
        <v>40</v>
      </c>
      <c r="C293" s="100" t="s">
        <v>691</v>
      </c>
      <c r="D293" s="100" t="s">
        <v>638</v>
      </c>
      <c r="E293" s="96" t="s">
        <v>75</v>
      </c>
      <c r="F293" s="100" t="s">
        <v>87</v>
      </c>
      <c r="G293" s="106">
        <v>23</v>
      </c>
      <c r="H293" s="106">
        <v>10</v>
      </c>
      <c r="I293" s="106">
        <v>13</v>
      </c>
      <c r="J293" s="106">
        <v>8</v>
      </c>
      <c r="K293" s="106">
        <v>15</v>
      </c>
    </row>
    <row r="294" spans="1:11">
      <c r="A294" s="106">
        <v>206</v>
      </c>
      <c r="B294" s="97" t="s">
        <v>40</v>
      </c>
      <c r="C294" s="100" t="s">
        <v>910</v>
      </c>
      <c r="D294" s="100" t="s">
        <v>886</v>
      </c>
      <c r="E294" s="96" t="s">
        <v>75</v>
      </c>
      <c r="F294" s="100" t="s">
        <v>87</v>
      </c>
      <c r="G294" s="106">
        <v>36</v>
      </c>
      <c r="H294" s="106">
        <v>15</v>
      </c>
      <c r="I294" s="106">
        <v>21</v>
      </c>
      <c r="J294" s="106">
        <v>19</v>
      </c>
      <c r="K294" s="106">
        <v>17</v>
      </c>
    </row>
    <row r="295" spans="1:11">
      <c r="A295" s="106">
        <v>209</v>
      </c>
      <c r="B295" s="97" t="s">
        <v>50</v>
      </c>
      <c r="C295" s="100" t="s">
        <v>472</v>
      </c>
      <c r="D295" s="100" t="s">
        <v>886</v>
      </c>
      <c r="E295" s="96" t="s">
        <v>75</v>
      </c>
      <c r="F295" s="100" t="s">
        <v>87</v>
      </c>
      <c r="G295" s="106">
        <v>13</v>
      </c>
      <c r="H295" s="106">
        <v>5</v>
      </c>
      <c r="I295" s="106">
        <v>8</v>
      </c>
      <c r="J295" s="106">
        <v>11</v>
      </c>
      <c r="K295" s="106">
        <v>2</v>
      </c>
    </row>
    <row r="296" spans="1:11">
      <c r="A296" s="106">
        <v>215</v>
      </c>
      <c r="B296" s="97" t="s">
        <v>177</v>
      </c>
      <c r="C296" s="100" t="s">
        <v>270</v>
      </c>
      <c r="D296" s="100" t="s">
        <v>362</v>
      </c>
      <c r="E296" s="96" t="s">
        <v>75</v>
      </c>
      <c r="F296" s="100" t="s">
        <v>87</v>
      </c>
      <c r="G296" s="106">
        <v>9</v>
      </c>
      <c r="H296" s="106">
        <v>6</v>
      </c>
      <c r="I296" s="106">
        <v>3</v>
      </c>
      <c r="J296" s="106">
        <v>9</v>
      </c>
      <c r="K296" s="106">
        <v>0</v>
      </c>
    </row>
    <row r="297" spans="1:11">
      <c r="A297" s="106">
        <v>216</v>
      </c>
      <c r="B297" s="97" t="s">
        <v>38</v>
      </c>
      <c r="C297" s="100" t="s">
        <v>179</v>
      </c>
      <c r="D297" s="100" t="s">
        <v>362</v>
      </c>
      <c r="E297" s="96" t="s">
        <v>75</v>
      </c>
      <c r="F297" s="100" t="s">
        <v>87</v>
      </c>
      <c r="G297" s="106">
        <v>18</v>
      </c>
      <c r="H297" s="106">
        <v>15</v>
      </c>
      <c r="I297" s="106">
        <v>3</v>
      </c>
      <c r="J297" s="106">
        <v>8</v>
      </c>
      <c r="K297" s="106">
        <v>10</v>
      </c>
    </row>
    <row r="298" spans="1:11">
      <c r="A298" s="106">
        <v>217</v>
      </c>
      <c r="B298" s="97" t="s">
        <v>47</v>
      </c>
      <c r="C298" s="100" t="s">
        <v>199</v>
      </c>
      <c r="D298" s="100" t="s">
        <v>362</v>
      </c>
      <c r="E298" s="96" t="s">
        <v>75</v>
      </c>
      <c r="F298" s="100" t="s">
        <v>87</v>
      </c>
      <c r="G298" s="106">
        <v>28</v>
      </c>
      <c r="H298" s="106">
        <v>18</v>
      </c>
      <c r="I298" s="106">
        <v>10</v>
      </c>
      <c r="J298" s="106">
        <v>5</v>
      </c>
      <c r="K298" s="106">
        <v>23</v>
      </c>
    </row>
    <row r="299" spans="1:11" ht="24">
      <c r="A299" s="106">
        <v>224</v>
      </c>
      <c r="B299" s="97" t="s">
        <v>402</v>
      </c>
      <c r="C299" s="100" t="s">
        <v>403</v>
      </c>
      <c r="D299" s="100" t="s">
        <v>640</v>
      </c>
      <c r="E299" s="96" t="s">
        <v>75</v>
      </c>
      <c r="F299" s="100" t="s">
        <v>87</v>
      </c>
      <c r="G299" s="106">
        <v>24</v>
      </c>
      <c r="H299" s="106">
        <v>14</v>
      </c>
      <c r="I299" s="106">
        <v>10</v>
      </c>
      <c r="J299" s="106">
        <v>24</v>
      </c>
      <c r="K299" s="106">
        <v>0</v>
      </c>
    </row>
    <row r="300" spans="1:11" ht="24">
      <c r="A300" s="106">
        <v>237</v>
      </c>
      <c r="B300" s="97" t="s">
        <v>543</v>
      </c>
      <c r="C300" s="100" t="s">
        <v>544</v>
      </c>
      <c r="D300" s="100" t="s">
        <v>1049</v>
      </c>
      <c r="E300" s="96" t="s">
        <v>75</v>
      </c>
      <c r="F300" s="100" t="s">
        <v>87</v>
      </c>
      <c r="G300" s="106">
        <v>89</v>
      </c>
      <c r="H300" s="106">
        <v>56</v>
      </c>
      <c r="I300" s="106">
        <v>33</v>
      </c>
      <c r="J300" s="106">
        <v>57</v>
      </c>
      <c r="K300" s="106">
        <v>32</v>
      </c>
    </row>
    <row r="301" spans="1:11" ht="24">
      <c r="A301" s="106">
        <v>251</v>
      </c>
      <c r="B301" s="97" t="s">
        <v>427</v>
      </c>
      <c r="C301" s="100" t="s">
        <v>452</v>
      </c>
      <c r="D301" s="100" t="s">
        <v>644</v>
      </c>
      <c r="E301" s="96" t="s">
        <v>75</v>
      </c>
      <c r="F301" s="100" t="s">
        <v>87</v>
      </c>
      <c r="G301" s="106">
        <v>14</v>
      </c>
      <c r="H301" s="106">
        <v>13</v>
      </c>
      <c r="I301" s="106">
        <v>1</v>
      </c>
      <c r="J301" s="106">
        <v>8</v>
      </c>
      <c r="K301" s="106">
        <v>6</v>
      </c>
    </row>
    <row r="302" spans="1:11">
      <c r="A302" s="106">
        <v>256</v>
      </c>
      <c r="B302" s="97" t="s">
        <v>523</v>
      </c>
      <c r="C302" s="100" t="s">
        <v>524</v>
      </c>
      <c r="D302" s="100" t="s">
        <v>889</v>
      </c>
      <c r="E302" s="96" t="s">
        <v>75</v>
      </c>
      <c r="F302" s="100" t="s">
        <v>87</v>
      </c>
      <c r="G302" s="106">
        <v>24</v>
      </c>
      <c r="H302" s="106">
        <v>12</v>
      </c>
      <c r="I302" s="106">
        <v>12</v>
      </c>
      <c r="J302" s="106">
        <v>22</v>
      </c>
      <c r="K302" s="106">
        <v>2</v>
      </c>
    </row>
    <row r="303" spans="1:11">
      <c r="A303" s="106">
        <v>259</v>
      </c>
      <c r="B303" s="97" t="s">
        <v>178</v>
      </c>
      <c r="C303" s="100" t="s">
        <v>568</v>
      </c>
      <c r="D303" s="100" t="s">
        <v>899</v>
      </c>
      <c r="E303" s="96" t="s">
        <v>75</v>
      </c>
      <c r="F303" s="100" t="s">
        <v>87</v>
      </c>
      <c r="G303" s="106">
        <v>25</v>
      </c>
      <c r="H303" s="106">
        <v>15</v>
      </c>
      <c r="I303" s="106">
        <v>10</v>
      </c>
      <c r="J303" s="106">
        <v>25</v>
      </c>
      <c r="K303" s="106">
        <v>0</v>
      </c>
    </row>
    <row r="304" spans="1:11">
      <c r="A304" s="106">
        <v>260</v>
      </c>
      <c r="B304" s="97" t="s">
        <v>178</v>
      </c>
      <c r="C304" s="100" t="s">
        <v>751</v>
      </c>
      <c r="D304" s="100" t="s">
        <v>911</v>
      </c>
      <c r="E304" s="96" t="s">
        <v>75</v>
      </c>
      <c r="F304" s="100" t="s">
        <v>87</v>
      </c>
      <c r="G304" s="106">
        <v>13</v>
      </c>
      <c r="H304" s="106">
        <v>12</v>
      </c>
      <c r="I304" s="106">
        <v>1</v>
      </c>
      <c r="J304" s="106">
        <v>13</v>
      </c>
      <c r="K304" s="106">
        <v>0</v>
      </c>
    </row>
    <row r="305" spans="1:11">
      <c r="A305" s="106">
        <v>261</v>
      </c>
      <c r="B305" s="97" t="s">
        <v>40</v>
      </c>
      <c r="C305" s="100" t="s">
        <v>743</v>
      </c>
      <c r="D305" s="100" t="s">
        <v>1031</v>
      </c>
      <c r="E305" s="96" t="s">
        <v>75</v>
      </c>
      <c r="F305" s="100" t="s">
        <v>87</v>
      </c>
      <c r="G305" s="106">
        <v>34</v>
      </c>
      <c r="H305" s="106">
        <v>19</v>
      </c>
      <c r="I305" s="106">
        <v>15</v>
      </c>
      <c r="J305" s="106">
        <v>20</v>
      </c>
      <c r="K305" s="106">
        <v>14</v>
      </c>
    </row>
    <row r="306" spans="1:11" ht="24">
      <c r="A306" s="106">
        <v>264</v>
      </c>
      <c r="B306" s="97" t="s">
        <v>1083</v>
      </c>
      <c r="C306" s="100" t="s">
        <v>189</v>
      </c>
      <c r="D306" s="100" t="s">
        <v>363</v>
      </c>
      <c r="E306" s="96" t="s">
        <v>75</v>
      </c>
      <c r="F306" s="100" t="s">
        <v>87</v>
      </c>
      <c r="G306" s="106">
        <v>35</v>
      </c>
      <c r="H306" s="106">
        <v>19</v>
      </c>
      <c r="I306" s="106">
        <v>16</v>
      </c>
      <c r="J306" s="106">
        <v>14</v>
      </c>
      <c r="K306" s="106">
        <v>21</v>
      </c>
    </row>
    <row r="307" spans="1:11" ht="24">
      <c r="A307" s="106">
        <v>266</v>
      </c>
      <c r="B307" s="97" t="s">
        <v>477</v>
      </c>
      <c r="C307" s="100" t="s">
        <v>478</v>
      </c>
      <c r="D307" s="100" t="s">
        <v>667</v>
      </c>
      <c r="E307" s="96" t="s">
        <v>75</v>
      </c>
      <c r="F307" s="100" t="s">
        <v>87</v>
      </c>
      <c r="G307" s="106">
        <v>210</v>
      </c>
      <c r="H307" s="106">
        <v>133</v>
      </c>
      <c r="I307" s="106">
        <v>77</v>
      </c>
      <c r="J307" s="106">
        <v>210</v>
      </c>
      <c r="K307" s="106">
        <v>0</v>
      </c>
    </row>
    <row r="308" spans="1:11">
      <c r="A308" s="106">
        <v>269</v>
      </c>
      <c r="B308" s="97" t="s">
        <v>432</v>
      </c>
      <c r="C308" s="100" t="s">
        <v>912</v>
      </c>
      <c r="D308" s="100" t="s">
        <v>913</v>
      </c>
      <c r="E308" s="96" t="s">
        <v>75</v>
      </c>
      <c r="F308" s="100" t="s">
        <v>87</v>
      </c>
      <c r="G308" s="106">
        <v>48</v>
      </c>
      <c r="H308" s="106">
        <v>37</v>
      </c>
      <c r="I308" s="106">
        <v>11</v>
      </c>
      <c r="J308" s="106">
        <v>25</v>
      </c>
      <c r="K308" s="106">
        <v>23</v>
      </c>
    </row>
    <row r="309" spans="1:11">
      <c r="A309" s="106">
        <v>270</v>
      </c>
      <c r="B309" s="97" t="s">
        <v>465</v>
      </c>
      <c r="C309" s="100" t="s">
        <v>737</v>
      </c>
      <c r="D309" s="100" t="s">
        <v>890</v>
      </c>
      <c r="E309" s="96" t="s">
        <v>75</v>
      </c>
      <c r="F309" s="100" t="s">
        <v>87</v>
      </c>
      <c r="G309" s="106">
        <v>32</v>
      </c>
      <c r="H309" s="106">
        <v>18</v>
      </c>
      <c r="I309" s="106">
        <v>14</v>
      </c>
      <c r="J309" s="106">
        <v>30</v>
      </c>
      <c r="K309" s="106">
        <v>2</v>
      </c>
    </row>
    <row r="310" spans="1:11">
      <c r="A310" s="106">
        <v>277</v>
      </c>
      <c r="B310" s="97" t="s">
        <v>40</v>
      </c>
      <c r="C310" s="100" t="s">
        <v>333</v>
      </c>
      <c r="D310" s="100" t="s">
        <v>364</v>
      </c>
      <c r="E310" s="96" t="s">
        <v>75</v>
      </c>
      <c r="F310" s="100" t="s">
        <v>87</v>
      </c>
      <c r="G310" s="106">
        <v>25</v>
      </c>
      <c r="H310" s="106">
        <v>11</v>
      </c>
      <c r="I310" s="106">
        <v>14</v>
      </c>
      <c r="J310" s="106">
        <v>4</v>
      </c>
      <c r="K310" s="106">
        <v>21</v>
      </c>
    </row>
    <row r="311" spans="1:11">
      <c r="A311" s="106">
        <v>278</v>
      </c>
      <c r="B311" s="97" t="s">
        <v>191</v>
      </c>
      <c r="C311" s="100" t="s">
        <v>273</v>
      </c>
      <c r="D311" s="100" t="s">
        <v>364</v>
      </c>
      <c r="E311" s="96" t="s">
        <v>75</v>
      </c>
      <c r="F311" s="100" t="s">
        <v>87</v>
      </c>
      <c r="G311" s="106">
        <v>35</v>
      </c>
      <c r="H311" s="106">
        <v>28</v>
      </c>
      <c r="I311" s="106">
        <v>7</v>
      </c>
      <c r="J311" s="106">
        <v>9</v>
      </c>
      <c r="K311" s="106">
        <v>26</v>
      </c>
    </row>
    <row r="312" spans="1:11">
      <c r="A312" s="106">
        <v>282</v>
      </c>
      <c r="B312" s="97" t="s">
        <v>40</v>
      </c>
      <c r="C312" s="100" t="s">
        <v>692</v>
      </c>
      <c r="D312" s="100" t="s">
        <v>645</v>
      </c>
      <c r="E312" s="96" t="s">
        <v>75</v>
      </c>
      <c r="F312" s="100" t="s">
        <v>87</v>
      </c>
      <c r="G312" s="106">
        <v>39</v>
      </c>
      <c r="H312" s="106">
        <v>12</v>
      </c>
      <c r="I312" s="106">
        <v>27</v>
      </c>
      <c r="J312" s="106">
        <v>27</v>
      </c>
      <c r="K312" s="106">
        <v>12</v>
      </c>
    </row>
    <row r="313" spans="1:11">
      <c r="A313" s="106">
        <v>283</v>
      </c>
      <c r="B313" s="97" t="s">
        <v>40</v>
      </c>
      <c r="C313" s="100" t="s">
        <v>693</v>
      </c>
      <c r="D313" s="100" t="s">
        <v>645</v>
      </c>
      <c r="E313" s="96" t="s">
        <v>75</v>
      </c>
      <c r="F313" s="100" t="s">
        <v>87</v>
      </c>
      <c r="G313" s="106">
        <v>32</v>
      </c>
      <c r="H313" s="106">
        <v>22</v>
      </c>
      <c r="I313" s="106">
        <v>10</v>
      </c>
      <c r="J313" s="106">
        <v>7</v>
      </c>
      <c r="K313" s="106">
        <v>25</v>
      </c>
    </row>
    <row r="314" spans="1:11" ht="24">
      <c r="A314" s="106">
        <v>299</v>
      </c>
      <c r="B314" s="97" t="s">
        <v>1083</v>
      </c>
      <c r="C314" s="100" t="s">
        <v>269</v>
      </c>
      <c r="D314" s="100" t="s">
        <v>365</v>
      </c>
      <c r="E314" s="96" t="s">
        <v>75</v>
      </c>
      <c r="F314" s="100" t="s">
        <v>87</v>
      </c>
      <c r="G314" s="106">
        <v>25</v>
      </c>
      <c r="H314" s="106">
        <v>18</v>
      </c>
      <c r="I314" s="106">
        <v>7</v>
      </c>
      <c r="J314" s="106">
        <v>0</v>
      </c>
      <c r="K314" s="106">
        <v>25</v>
      </c>
    </row>
    <row r="315" spans="1:11">
      <c r="A315" s="106">
        <v>312</v>
      </c>
      <c r="B315" s="97" t="s">
        <v>40</v>
      </c>
      <c r="C315" s="100" t="s">
        <v>694</v>
      </c>
      <c r="D315" s="100" t="s">
        <v>648</v>
      </c>
      <c r="E315" s="96" t="s">
        <v>75</v>
      </c>
      <c r="F315" s="100" t="s">
        <v>87</v>
      </c>
      <c r="G315" s="106">
        <v>39</v>
      </c>
      <c r="H315" s="106">
        <v>16</v>
      </c>
      <c r="I315" s="106">
        <v>23</v>
      </c>
      <c r="J315" s="106">
        <v>13</v>
      </c>
      <c r="K315" s="106">
        <v>26</v>
      </c>
    </row>
    <row r="316" spans="1:11">
      <c r="A316" s="106">
        <v>313</v>
      </c>
      <c r="B316" s="97" t="s">
        <v>47</v>
      </c>
      <c r="C316" s="100" t="s">
        <v>695</v>
      </c>
      <c r="D316" s="100" t="s">
        <v>648</v>
      </c>
      <c r="E316" s="96" t="s">
        <v>75</v>
      </c>
      <c r="F316" s="100" t="s">
        <v>87</v>
      </c>
      <c r="G316" s="106">
        <v>33</v>
      </c>
      <c r="H316" s="106">
        <v>23</v>
      </c>
      <c r="I316" s="106">
        <v>10</v>
      </c>
      <c r="J316" s="106">
        <v>7</v>
      </c>
      <c r="K316" s="106">
        <v>26</v>
      </c>
    </row>
    <row r="317" spans="1:11" ht="24">
      <c r="A317" s="106">
        <v>315</v>
      </c>
      <c r="B317" s="97" t="s">
        <v>427</v>
      </c>
      <c r="C317" s="100" t="s">
        <v>817</v>
      </c>
      <c r="D317" s="100" t="s">
        <v>1033</v>
      </c>
      <c r="E317" s="96" t="s">
        <v>75</v>
      </c>
      <c r="F317" s="100" t="s">
        <v>87</v>
      </c>
      <c r="G317" s="106">
        <v>18</v>
      </c>
      <c r="H317" s="106">
        <v>15</v>
      </c>
      <c r="I317" s="106">
        <v>3</v>
      </c>
      <c r="J317" s="106">
        <v>7</v>
      </c>
      <c r="K317" s="106">
        <v>11</v>
      </c>
    </row>
    <row r="318" spans="1:11" ht="24">
      <c r="A318" s="106">
        <v>319</v>
      </c>
      <c r="B318" s="97" t="s">
        <v>46</v>
      </c>
      <c r="C318" s="100" t="s">
        <v>264</v>
      </c>
      <c r="D318" s="100" t="s">
        <v>366</v>
      </c>
      <c r="E318" s="96" t="s">
        <v>75</v>
      </c>
      <c r="F318" s="100" t="s">
        <v>87</v>
      </c>
      <c r="G318" s="106">
        <v>40</v>
      </c>
      <c r="H318" s="106">
        <v>22</v>
      </c>
      <c r="I318" s="106">
        <v>18</v>
      </c>
      <c r="J318" s="106">
        <v>4</v>
      </c>
      <c r="K318" s="106">
        <v>36</v>
      </c>
    </row>
    <row r="319" spans="1:11">
      <c r="A319" s="106">
        <v>320</v>
      </c>
      <c r="B319" s="97" t="s">
        <v>432</v>
      </c>
      <c r="C319" s="100" t="s">
        <v>696</v>
      </c>
      <c r="D319" s="100" t="s">
        <v>697</v>
      </c>
      <c r="E319" s="96" t="s">
        <v>75</v>
      </c>
      <c r="F319" s="100" t="s">
        <v>87</v>
      </c>
      <c r="G319" s="106">
        <v>40</v>
      </c>
      <c r="H319" s="106">
        <v>23</v>
      </c>
      <c r="I319" s="106">
        <v>17</v>
      </c>
      <c r="J319" s="106">
        <v>10</v>
      </c>
      <c r="K319" s="106">
        <v>30</v>
      </c>
    </row>
    <row r="320" spans="1:11">
      <c r="A320" s="106">
        <v>332</v>
      </c>
      <c r="B320" s="97" t="s">
        <v>51</v>
      </c>
      <c r="C320" s="100" t="s">
        <v>443</v>
      </c>
      <c r="D320" s="100" t="s">
        <v>650</v>
      </c>
      <c r="E320" s="96" t="s">
        <v>75</v>
      </c>
      <c r="F320" s="100" t="s">
        <v>87</v>
      </c>
      <c r="G320" s="106">
        <v>18</v>
      </c>
      <c r="H320" s="106">
        <v>13</v>
      </c>
      <c r="I320" s="106">
        <v>5</v>
      </c>
      <c r="J320" s="106">
        <v>11</v>
      </c>
      <c r="K320" s="106">
        <v>7</v>
      </c>
    </row>
    <row r="321" spans="1:11" ht="24">
      <c r="A321" s="106">
        <v>334</v>
      </c>
      <c r="B321" s="97" t="s">
        <v>33</v>
      </c>
      <c r="C321" s="100" t="s">
        <v>555</v>
      </c>
      <c r="D321" s="100" t="s">
        <v>621</v>
      </c>
      <c r="E321" s="96" t="s">
        <v>75</v>
      </c>
      <c r="F321" s="100" t="s">
        <v>87</v>
      </c>
      <c r="G321" s="106">
        <v>21</v>
      </c>
      <c r="H321" s="106">
        <v>8</v>
      </c>
      <c r="I321" s="106">
        <v>13</v>
      </c>
      <c r="J321" s="106">
        <v>21</v>
      </c>
      <c r="K321" s="106">
        <v>0</v>
      </c>
    </row>
    <row r="322" spans="1:11">
      <c r="A322" s="106">
        <v>339</v>
      </c>
      <c r="B322" s="97" t="s">
        <v>185</v>
      </c>
      <c r="C322" s="100" t="s">
        <v>186</v>
      </c>
      <c r="D322" s="100" t="s">
        <v>367</v>
      </c>
      <c r="E322" s="96" t="s">
        <v>75</v>
      </c>
      <c r="F322" s="100" t="s">
        <v>87</v>
      </c>
      <c r="G322" s="106">
        <v>13</v>
      </c>
      <c r="H322" s="106">
        <v>6</v>
      </c>
      <c r="I322" s="106">
        <v>7</v>
      </c>
      <c r="J322" s="106">
        <v>13</v>
      </c>
      <c r="K322" s="106">
        <v>0</v>
      </c>
    </row>
    <row r="323" spans="1:11">
      <c r="A323" s="106">
        <v>341</v>
      </c>
      <c r="B323" s="97" t="s">
        <v>432</v>
      </c>
      <c r="C323" s="100" t="s">
        <v>698</v>
      </c>
      <c r="D323" s="100" t="s">
        <v>651</v>
      </c>
      <c r="E323" s="96" t="s">
        <v>75</v>
      </c>
      <c r="F323" s="100" t="s">
        <v>87</v>
      </c>
      <c r="G323" s="106">
        <v>33</v>
      </c>
      <c r="H323" s="106">
        <v>19</v>
      </c>
      <c r="I323" s="106">
        <v>14</v>
      </c>
      <c r="J323" s="106">
        <v>16</v>
      </c>
      <c r="K323" s="106">
        <v>17</v>
      </c>
    </row>
    <row r="324" spans="1:11">
      <c r="A324" s="106">
        <v>347</v>
      </c>
      <c r="B324" s="97" t="s">
        <v>40</v>
      </c>
      <c r="C324" s="100" t="s">
        <v>699</v>
      </c>
      <c r="D324" s="100" t="s">
        <v>652</v>
      </c>
      <c r="E324" s="96" t="s">
        <v>75</v>
      </c>
      <c r="F324" s="100" t="s">
        <v>87</v>
      </c>
      <c r="G324" s="106">
        <v>33</v>
      </c>
      <c r="H324" s="106">
        <v>18</v>
      </c>
      <c r="I324" s="106">
        <v>15</v>
      </c>
      <c r="J324" s="106">
        <v>20</v>
      </c>
      <c r="K324" s="106">
        <v>13</v>
      </c>
    </row>
    <row r="325" spans="1:11" ht="24">
      <c r="A325" s="106">
        <v>355</v>
      </c>
      <c r="B325" s="97" t="s">
        <v>445</v>
      </c>
      <c r="C325" s="100" t="s">
        <v>773</v>
      </c>
      <c r="D325" s="100" t="s">
        <v>895</v>
      </c>
      <c r="E325" s="96" t="s">
        <v>75</v>
      </c>
      <c r="F325" s="100" t="s">
        <v>87</v>
      </c>
      <c r="G325" s="106">
        <v>11</v>
      </c>
      <c r="H325" s="106">
        <v>9</v>
      </c>
      <c r="I325" s="106">
        <v>2</v>
      </c>
      <c r="J325" s="106">
        <v>11</v>
      </c>
      <c r="K325" s="106">
        <v>0</v>
      </c>
    </row>
    <row r="326" spans="1:11" ht="24">
      <c r="A326" s="106">
        <v>359</v>
      </c>
      <c r="B326" s="97" t="s">
        <v>46</v>
      </c>
      <c r="C326" s="100" t="s">
        <v>195</v>
      </c>
      <c r="D326" s="100" t="s">
        <v>700</v>
      </c>
      <c r="E326" s="96" t="s">
        <v>75</v>
      </c>
      <c r="F326" s="100" t="s">
        <v>87</v>
      </c>
      <c r="G326" s="106">
        <v>37</v>
      </c>
      <c r="H326" s="106">
        <v>29</v>
      </c>
      <c r="I326" s="106">
        <v>8</v>
      </c>
      <c r="J326" s="106">
        <v>10</v>
      </c>
      <c r="K326" s="106">
        <v>27</v>
      </c>
    </row>
    <row r="327" spans="1:11">
      <c r="A327" s="233"/>
      <c r="B327" s="234" t="s">
        <v>203</v>
      </c>
      <c r="C327" s="235">
        <f>COUNTA(C252:C326)</f>
        <v>75</v>
      </c>
      <c r="D327" s="236"/>
      <c r="E327" s="237"/>
      <c r="F327" s="236"/>
      <c r="G327" s="238">
        <f>SUM(G252:G326)</f>
        <v>2373</v>
      </c>
      <c r="H327" s="238">
        <f t="shared" ref="H327:K327" si="6">SUM(H252:H326)</f>
        <v>1493</v>
      </c>
      <c r="I327" s="238">
        <f t="shared" si="6"/>
        <v>880</v>
      </c>
      <c r="J327" s="238">
        <f t="shared" si="6"/>
        <v>1481</v>
      </c>
      <c r="K327" s="238">
        <f t="shared" si="6"/>
        <v>892</v>
      </c>
    </row>
    <row r="328" spans="1:11">
      <c r="A328" s="227"/>
      <c r="B328" s="228" t="s">
        <v>231</v>
      </c>
      <c r="C328" s="229">
        <f>C229+C161+C327+C251</f>
        <v>297</v>
      </c>
      <c r="D328" s="230"/>
      <c r="E328" s="231"/>
      <c r="F328" s="230"/>
      <c r="G328" s="232">
        <f>G327+G251+G229+G161</f>
        <v>9738</v>
      </c>
      <c r="H328" s="232">
        <f>H327+H251+H229+H161</f>
        <v>6312</v>
      </c>
      <c r="I328" s="232">
        <f>I327+I251+I229+I161</f>
        <v>3426</v>
      </c>
      <c r="J328" s="232">
        <f>J327+J251+J229+J161</f>
        <v>7454</v>
      </c>
      <c r="K328" s="232">
        <f>K327+K251+K229+K161</f>
        <v>2284</v>
      </c>
    </row>
    <row r="329" spans="1:11">
      <c r="A329" s="106">
        <v>1</v>
      </c>
      <c r="B329" s="97" t="s">
        <v>49</v>
      </c>
      <c r="C329" s="100" t="s">
        <v>291</v>
      </c>
      <c r="D329" s="100" t="s">
        <v>368</v>
      </c>
      <c r="E329" s="96" t="s">
        <v>74</v>
      </c>
      <c r="F329" s="100" t="s">
        <v>66</v>
      </c>
      <c r="G329" s="106">
        <v>38</v>
      </c>
      <c r="H329" s="106">
        <v>18</v>
      </c>
      <c r="I329" s="106">
        <v>20</v>
      </c>
      <c r="J329" s="106">
        <v>37</v>
      </c>
      <c r="K329" s="106">
        <v>1</v>
      </c>
    </row>
    <row r="330" spans="1:11">
      <c r="A330" s="106">
        <v>49</v>
      </c>
      <c r="B330" s="97" t="s">
        <v>49</v>
      </c>
      <c r="C330" s="100" t="s">
        <v>305</v>
      </c>
      <c r="D330" s="100" t="s">
        <v>369</v>
      </c>
      <c r="E330" s="96" t="s">
        <v>74</v>
      </c>
      <c r="F330" s="100" t="s">
        <v>66</v>
      </c>
      <c r="G330" s="106">
        <v>61</v>
      </c>
      <c r="H330" s="106">
        <v>18</v>
      </c>
      <c r="I330" s="106">
        <v>43</v>
      </c>
      <c r="J330" s="106">
        <v>61</v>
      </c>
      <c r="K330" s="106">
        <v>0</v>
      </c>
    </row>
    <row r="331" spans="1:11">
      <c r="A331" s="106">
        <v>55</v>
      </c>
      <c r="B331" s="97" t="s">
        <v>40</v>
      </c>
      <c r="C331" s="100" t="s">
        <v>302</v>
      </c>
      <c r="D331" s="100" t="s">
        <v>914</v>
      </c>
      <c r="E331" s="96" t="s">
        <v>74</v>
      </c>
      <c r="F331" s="100" t="s">
        <v>66</v>
      </c>
      <c r="G331" s="106">
        <v>32</v>
      </c>
      <c r="H331" s="106">
        <v>17</v>
      </c>
      <c r="I331" s="106">
        <v>15</v>
      </c>
      <c r="J331" s="106">
        <v>26</v>
      </c>
      <c r="K331" s="106">
        <v>6</v>
      </c>
    </row>
    <row r="332" spans="1:11">
      <c r="A332" s="106">
        <v>67</v>
      </c>
      <c r="B332" s="97" t="s">
        <v>40</v>
      </c>
      <c r="C332" s="100" t="s">
        <v>294</v>
      </c>
      <c r="D332" s="100" t="s">
        <v>915</v>
      </c>
      <c r="E332" s="96" t="s">
        <v>74</v>
      </c>
      <c r="F332" s="100" t="s">
        <v>66</v>
      </c>
      <c r="G332" s="106">
        <v>38</v>
      </c>
      <c r="H332" s="106">
        <v>18</v>
      </c>
      <c r="I332" s="106">
        <v>20</v>
      </c>
      <c r="J332" s="106">
        <v>22</v>
      </c>
      <c r="K332" s="106">
        <v>16</v>
      </c>
    </row>
    <row r="333" spans="1:11">
      <c r="A333" s="106">
        <v>77</v>
      </c>
      <c r="B333" s="97" t="s">
        <v>49</v>
      </c>
      <c r="C333" s="100" t="s">
        <v>561</v>
      </c>
      <c r="D333" s="100" t="s">
        <v>897</v>
      </c>
      <c r="E333" s="96" t="s">
        <v>74</v>
      </c>
      <c r="F333" s="100" t="s">
        <v>66</v>
      </c>
      <c r="G333" s="106">
        <v>21</v>
      </c>
      <c r="H333" s="106">
        <v>7</v>
      </c>
      <c r="I333" s="106">
        <v>14</v>
      </c>
      <c r="J333" s="106">
        <v>21</v>
      </c>
      <c r="K333" s="106">
        <v>0</v>
      </c>
    </row>
    <row r="334" spans="1:11">
      <c r="A334" s="106">
        <v>83</v>
      </c>
      <c r="B334" s="97" t="s">
        <v>49</v>
      </c>
      <c r="C334" s="100" t="s">
        <v>981</v>
      </c>
      <c r="D334" s="100" t="s">
        <v>1013</v>
      </c>
      <c r="E334" s="96" t="s">
        <v>74</v>
      </c>
      <c r="F334" s="100" t="s">
        <v>66</v>
      </c>
      <c r="G334" s="106">
        <v>30</v>
      </c>
      <c r="H334" s="106">
        <v>12</v>
      </c>
      <c r="I334" s="106">
        <v>18</v>
      </c>
      <c r="J334" s="106">
        <v>30</v>
      </c>
      <c r="K334" s="106">
        <v>0</v>
      </c>
    </row>
    <row r="335" spans="1:11">
      <c r="A335" s="106">
        <v>85</v>
      </c>
      <c r="B335" s="97" t="s">
        <v>40</v>
      </c>
      <c r="C335" s="100" t="s">
        <v>268</v>
      </c>
      <c r="D335" s="100" t="s">
        <v>344</v>
      </c>
      <c r="E335" s="96" t="s">
        <v>74</v>
      </c>
      <c r="F335" s="100" t="s">
        <v>66</v>
      </c>
      <c r="G335" s="106">
        <v>36</v>
      </c>
      <c r="H335" s="106">
        <v>22</v>
      </c>
      <c r="I335" s="106">
        <v>14</v>
      </c>
      <c r="J335" s="106">
        <v>36</v>
      </c>
      <c r="K335" s="106">
        <v>0</v>
      </c>
    </row>
    <row r="336" spans="1:11">
      <c r="A336" s="106">
        <v>86</v>
      </c>
      <c r="B336" s="97" t="s">
        <v>49</v>
      </c>
      <c r="C336" s="100" t="s">
        <v>292</v>
      </c>
      <c r="D336" s="100" t="s">
        <v>344</v>
      </c>
      <c r="E336" s="96" t="s">
        <v>74</v>
      </c>
      <c r="F336" s="100" t="s">
        <v>66</v>
      </c>
      <c r="G336" s="106">
        <v>38</v>
      </c>
      <c r="H336" s="106">
        <v>22</v>
      </c>
      <c r="I336" s="106">
        <v>16</v>
      </c>
      <c r="J336" s="106">
        <v>38</v>
      </c>
      <c r="K336" s="106">
        <v>0</v>
      </c>
    </row>
    <row r="337" spans="1:11">
      <c r="A337" s="106">
        <v>119</v>
      </c>
      <c r="B337" s="97" t="s">
        <v>40</v>
      </c>
      <c r="C337" s="100" t="s">
        <v>327</v>
      </c>
      <c r="D337" s="100" t="s">
        <v>916</v>
      </c>
      <c r="E337" s="96" t="s">
        <v>74</v>
      </c>
      <c r="F337" s="100" t="s">
        <v>66</v>
      </c>
      <c r="G337" s="106">
        <v>39</v>
      </c>
      <c r="H337" s="106">
        <v>21</v>
      </c>
      <c r="I337" s="106">
        <v>18</v>
      </c>
      <c r="J337" s="106">
        <v>27</v>
      </c>
      <c r="K337" s="106">
        <v>12</v>
      </c>
    </row>
    <row r="338" spans="1:11">
      <c r="A338" s="106">
        <v>131</v>
      </c>
      <c r="B338" s="97" t="s">
        <v>434</v>
      </c>
      <c r="C338" s="100" t="s">
        <v>435</v>
      </c>
      <c r="D338" s="100" t="s">
        <v>631</v>
      </c>
      <c r="E338" s="96" t="s">
        <v>74</v>
      </c>
      <c r="F338" s="100" t="s">
        <v>66</v>
      </c>
      <c r="G338" s="106">
        <v>16</v>
      </c>
      <c r="H338" s="106">
        <v>7</v>
      </c>
      <c r="I338" s="106">
        <v>9</v>
      </c>
      <c r="J338" s="106">
        <v>14</v>
      </c>
      <c r="K338" s="106">
        <v>2</v>
      </c>
    </row>
    <row r="339" spans="1:11">
      <c r="A339" s="106">
        <v>133</v>
      </c>
      <c r="B339" s="97" t="s">
        <v>49</v>
      </c>
      <c r="C339" s="100" t="s">
        <v>517</v>
      </c>
      <c r="D339" s="100" t="s">
        <v>632</v>
      </c>
      <c r="E339" s="96" t="s">
        <v>74</v>
      </c>
      <c r="F339" s="100" t="s">
        <v>66</v>
      </c>
      <c r="G339" s="106">
        <v>23</v>
      </c>
      <c r="H339" s="106">
        <v>11</v>
      </c>
      <c r="I339" s="106">
        <v>12</v>
      </c>
      <c r="J339" s="106">
        <v>22</v>
      </c>
      <c r="K339" s="106">
        <v>1</v>
      </c>
    </row>
    <row r="340" spans="1:11">
      <c r="A340" s="106">
        <v>138</v>
      </c>
      <c r="B340" s="97" t="s">
        <v>49</v>
      </c>
      <c r="C340" s="100" t="s">
        <v>823</v>
      </c>
      <c r="D340" s="100" t="s">
        <v>879</v>
      </c>
      <c r="E340" s="96" t="s">
        <v>74</v>
      </c>
      <c r="F340" s="100" t="s">
        <v>66</v>
      </c>
      <c r="G340" s="106">
        <v>30</v>
      </c>
      <c r="H340" s="106">
        <v>20</v>
      </c>
      <c r="I340" s="106">
        <v>10</v>
      </c>
      <c r="J340" s="106">
        <v>29</v>
      </c>
      <c r="K340" s="106">
        <v>1</v>
      </c>
    </row>
    <row r="341" spans="1:11">
      <c r="A341" s="106">
        <v>141</v>
      </c>
      <c r="B341" s="97" t="s">
        <v>40</v>
      </c>
      <c r="C341" s="100" t="s">
        <v>808</v>
      </c>
      <c r="D341" s="100" t="s">
        <v>1047</v>
      </c>
      <c r="E341" s="96" t="s">
        <v>74</v>
      </c>
      <c r="F341" s="100" t="s">
        <v>66</v>
      </c>
      <c r="G341" s="106">
        <v>34</v>
      </c>
      <c r="H341" s="106">
        <v>19</v>
      </c>
      <c r="I341" s="106">
        <v>15</v>
      </c>
      <c r="J341" s="106">
        <v>22</v>
      </c>
      <c r="K341" s="106">
        <v>12</v>
      </c>
    </row>
    <row r="342" spans="1:11">
      <c r="A342" s="106">
        <v>159</v>
      </c>
      <c r="B342" s="97" t="s">
        <v>49</v>
      </c>
      <c r="C342" s="100" t="s">
        <v>301</v>
      </c>
      <c r="D342" s="100" t="s">
        <v>347</v>
      </c>
      <c r="E342" s="96" t="s">
        <v>74</v>
      </c>
      <c r="F342" s="100" t="s">
        <v>66</v>
      </c>
      <c r="G342" s="106">
        <v>59</v>
      </c>
      <c r="H342" s="106">
        <v>21</v>
      </c>
      <c r="I342" s="106">
        <v>38</v>
      </c>
      <c r="J342" s="106">
        <v>51</v>
      </c>
      <c r="K342" s="106">
        <v>8</v>
      </c>
    </row>
    <row r="343" spans="1:11">
      <c r="A343" s="106">
        <v>174</v>
      </c>
      <c r="B343" s="97" t="s">
        <v>40</v>
      </c>
      <c r="C343" s="100" t="s">
        <v>460</v>
      </c>
      <c r="D343" s="100" t="s">
        <v>1050</v>
      </c>
      <c r="E343" s="96" t="s">
        <v>74</v>
      </c>
      <c r="F343" s="100" t="s">
        <v>66</v>
      </c>
      <c r="G343" s="106">
        <v>34</v>
      </c>
      <c r="H343" s="106">
        <v>22</v>
      </c>
      <c r="I343" s="106">
        <v>12</v>
      </c>
      <c r="J343" s="106">
        <v>27</v>
      </c>
      <c r="K343" s="106">
        <v>7</v>
      </c>
    </row>
    <row r="344" spans="1:11">
      <c r="A344" s="106">
        <v>184</v>
      </c>
      <c r="B344" s="97" t="s">
        <v>40</v>
      </c>
      <c r="C344" s="100" t="s">
        <v>453</v>
      </c>
      <c r="D344" s="100" t="s">
        <v>883</v>
      </c>
      <c r="E344" s="96" t="s">
        <v>74</v>
      </c>
      <c r="F344" s="100" t="s">
        <v>66</v>
      </c>
      <c r="G344" s="106">
        <v>28</v>
      </c>
      <c r="H344" s="106">
        <v>18</v>
      </c>
      <c r="I344" s="106">
        <v>10</v>
      </c>
      <c r="J344" s="106">
        <v>19</v>
      </c>
      <c r="K344" s="106">
        <v>9</v>
      </c>
    </row>
    <row r="345" spans="1:11">
      <c r="A345" s="106">
        <v>199</v>
      </c>
      <c r="B345" s="97" t="s">
        <v>49</v>
      </c>
      <c r="C345" s="100" t="s">
        <v>312</v>
      </c>
      <c r="D345" s="100" t="s">
        <v>361</v>
      </c>
      <c r="E345" s="96" t="s">
        <v>74</v>
      </c>
      <c r="F345" s="100" t="s">
        <v>66</v>
      </c>
      <c r="G345" s="106">
        <v>28</v>
      </c>
      <c r="H345" s="106">
        <v>12</v>
      </c>
      <c r="I345" s="106">
        <v>16</v>
      </c>
      <c r="J345" s="106">
        <v>28</v>
      </c>
      <c r="K345" s="106">
        <v>0</v>
      </c>
    </row>
    <row r="346" spans="1:11">
      <c r="A346" s="106">
        <v>211</v>
      </c>
      <c r="B346" s="97" t="s">
        <v>49</v>
      </c>
      <c r="C346" s="100" t="s">
        <v>786</v>
      </c>
      <c r="D346" s="100" t="s">
        <v>917</v>
      </c>
      <c r="E346" s="96" t="s">
        <v>74</v>
      </c>
      <c r="F346" s="100" t="s">
        <v>66</v>
      </c>
      <c r="G346" s="106">
        <v>24</v>
      </c>
      <c r="H346" s="106">
        <v>7</v>
      </c>
      <c r="I346" s="106">
        <v>17</v>
      </c>
      <c r="J346" s="106">
        <v>17</v>
      </c>
      <c r="K346" s="106">
        <v>7</v>
      </c>
    </row>
    <row r="347" spans="1:11">
      <c r="A347" s="106">
        <v>231</v>
      </c>
      <c r="B347" s="97" t="s">
        <v>40</v>
      </c>
      <c r="C347" s="100" t="s">
        <v>310</v>
      </c>
      <c r="D347" s="100" t="s">
        <v>918</v>
      </c>
      <c r="E347" s="96" t="s">
        <v>74</v>
      </c>
      <c r="F347" s="100" t="s">
        <v>66</v>
      </c>
      <c r="G347" s="106">
        <v>27</v>
      </c>
      <c r="H347" s="106">
        <v>11</v>
      </c>
      <c r="I347" s="106">
        <v>16</v>
      </c>
      <c r="J347" s="106">
        <v>23</v>
      </c>
      <c r="K347" s="106">
        <v>4</v>
      </c>
    </row>
    <row r="348" spans="1:11">
      <c r="A348" s="106">
        <v>265</v>
      </c>
      <c r="B348" s="97" t="s">
        <v>49</v>
      </c>
      <c r="C348" s="100" t="s">
        <v>439</v>
      </c>
      <c r="D348" s="100" t="s">
        <v>701</v>
      </c>
      <c r="E348" s="96" t="s">
        <v>74</v>
      </c>
      <c r="F348" s="100" t="s">
        <v>66</v>
      </c>
      <c r="G348" s="106">
        <v>29</v>
      </c>
      <c r="H348" s="106">
        <v>5</v>
      </c>
      <c r="I348" s="106">
        <v>24</v>
      </c>
      <c r="J348" s="106">
        <v>29</v>
      </c>
      <c r="K348" s="106">
        <v>0</v>
      </c>
    </row>
    <row r="349" spans="1:11">
      <c r="A349" s="106">
        <v>281</v>
      </c>
      <c r="B349" s="97" t="s">
        <v>40</v>
      </c>
      <c r="C349" s="100" t="s">
        <v>286</v>
      </c>
      <c r="D349" s="100" t="s">
        <v>645</v>
      </c>
      <c r="E349" s="96" t="s">
        <v>74</v>
      </c>
      <c r="F349" s="100" t="s">
        <v>66</v>
      </c>
      <c r="G349" s="106">
        <v>28</v>
      </c>
      <c r="H349" s="106">
        <v>9</v>
      </c>
      <c r="I349" s="106">
        <v>19</v>
      </c>
      <c r="J349" s="106">
        <v>15</v>
      </c>
      <c r="K349" s="106">
        <v>13</v>
      </c>
    </row>
    <row r="350" spans="1:11">
      <c r="A350" s="106">
        <v>291</v>
      </c>
      <c r="B350" s="97" t="s">
        <v>49</v>
      </c>
      <c r="C350" s="100" t="s">
        <v>853</v>
      </c>
      <c r="D350" s="100" t="s">
        <v>919</v>
      </c>
      <c r="E350" s="96" t="s">
        <v>74</v>
      </c>
      <c r="F350" s="100" t="s">
        <v>66</v>
      </c>
      <c r="G350" s="106">
        <v>13</v>
      </c>
      <c r="H350" s="106">
        <v>7</v>
      </c>
      <c r="I350" s="106">
        <v>6</v>
      </c>
      <c r="J350" s="106">
        <v>11</v>
      </c>
      <c r="K350" s="106">
        <v>2</v>
      </c>
    </row>
    <row r="351" spans="1:11">
      <c r="A351" s="106">
        <v>314</v>
      </c>
      <c r="B351" s="97" t="s">
        <v>40</v>
      </c>
      <c r="C351" s="100" t="s">
        <v>314</v>
      </c>
      <c r="D351" s="100" t="s">
        <v>920</v>
      </c>
      <c r="E351" s="96" t="s">
        <v>74</v>
      </c>
      <c r="F351" s="100" t="s">
        <v>66</v>
      </c>
      <c r="G351" s="106">
        <v>38</v>
      </c>
      <c r="H351" s="106">
        <v>18</v>
      </c>
      <c r="I351" s="106">
        <v>20</v>
      </c>
      <c r="J351" s="106">
        <v>35</v>
      </c>
      <c r="K351" s="106">
        <v>3</v>
      </c>
    </row>
    <row r="352" spans="1:11">
      <c r="A352" s="106">
        <v>327</v>
      </c>
      <c r="B352" s="97" t="s">
        <v>40</v>
      </c>
      <c r="C352" s="100" t="s">
        <v>547</v>
      </c>
      <c r="D352" s="100" t="s">
        <v>1034</v>
      </c>
      <c r="E352" s="96" t="s">
        <v>74</v>
      </c>
      <c r="F352" s="100" t="s">
        <v>66</v>
      </c>
      <c r="G352" s="106">
        <v>22</v>
      </c>
      <c r="H352" s="106">
        <v>13</v>
      </c>
      <c r="I352" s="106">
        <v>9</v>
      </c>
      <c r="J352" s="106">
        <v>16</v>
      </c>
      <c r="K352" s="106">
        <v>6</v>
      </c>
    </row>
    <row r="353" spans="1:11">
      <c r="A353" s="106">
        <v>333</v>
      </c>
      <c r="B353" s="97" t="s">
        <v>49</v>
      </c>
      <c r="C353" s="100" t="s">
        <v>497</v>
      </c>
      <c r="D353" s="100" t="s">
        <v>702</v>
      </c>
      <c r="E353" s="96" t="s">
        <v>74</v>
      </c>
      <c r="F353" s="100" t="s">
        <v>66</v>
      </c>
      <c r="G353" s="106">
        <v>22</v>
      </c>
      <c r="H353" s="106">
        <v>8</v>
      </c>
      <c r="I353" s="106">
        <v>14</v>
      </c>
      <c r="J353" s="106">
        <v>21</v>
      </c>
      <c r="K353" s="106">
        <v>1</v>
      </c>
    </row>
    <row r="354" spans="1:11">
      <c r="A354" s="106">
        <v>344</v>
      </c>
      <c r="B354" s="97" t="s">
        <v>49</v>
      </c>
      <c r="C354" s="100" t="s">
        <v>289</v>
      </c>
      <c r="D354" s="100" t="s">
        <v>370</v>
      </c>
      <c r="E354" s="96" t="s">
        <v>74</v>
      </c>
      <c r="F354" s="100" t="s">
        <v>66</v>
      </c>
      <c r="G354" s="106">
        <v>29</v>
      </c>
      <c r="H354" s="106">
        <v>13</v>
      </c>
      <c r="I354" s="106">
        <v>16</v>
      </c>
      <c r="J354" s="106">
        <v>27</v>
      </c>
      <c r="K354" s="106">
        <v>2</v>
      </c>
    </row>
    <row r="355" spans="1:11">
      <c r="A355" s="106">
        <v>356</v>
      </c>
      <c r="B355" s="97" t="s">
        <v>40</v>
      </c>
      <c r="C355" s="100" t="s">
        <v>493</v>
      </c>
      <c r="D355" s="100" t="s">
        <v>921</v>
      </c>
      <c r="E355" s="96" t="s">
        <v>74</v>
      </c>
      <c r="F355" s="100" t="s">
        <v>66</v>
      </c>
      <c r="G355" s="106">
        <v>29</v>
      </c>
      <c r="H355" s="106">
        <v>12</v>
      </c>
      <c r="I355" s="106">
        <v>17</v>
      </c>
      <c r="J355" s="106">
        <v>24</v>
      </c>
      <c r="K355" s="106">
        <v>5</v>
      </c>
    </row>
    <row r="356" spans="1:11">
      <c r="A356" s="106">
        <v>366</v>
      </c>
      <c r="B356" s="97" t="s">
        <v>40</v>
      </c>
      <c r="C356" s="100" t="s">
        <v>545</v>
      </c>
      <c r="D356" s="100" t="s">
        <v>1051</v>
      </c>
      <c r="E356" s="96" t="s">
        <v>74</v>
      </c>
      <c r="F356" s="100" t="s">
        <v>66</v>
      </c>
      <c r="G356" s="106">
        <v>23</v>
      </c>
      <c r="H356" s="106">
        <v>15</v>
      </c>
      <c r="I356" s="106">
        <v>8</v>
      </c>
      <c r="J356" s="106">
        <v>16</v>
      </c>
      <c r="K356" s="106">
        <v>7</v>
      </c>
    </row>
    <row r="357" spans="1:11">
      <c r="A357" s="106">
        <v>369</v>
      </c>
      <c r="B357" s="97" t="s">
        <v>49</v>
      </c>
      <c r="C357" s="100" t="s">
        <v>980</v>
      </c>
      <c r="D357" s="100" t="s">
        <v>1038</v>
      </c>
      <c r="E357" s="96" t="s">
        <v>74</v>
      </c>
      <c r="F357" s="100" t="s">
        <v>66</v>
      </c>
      <c r="G357" s="106">
        <v>19</v>
      </c>
      <c r="H357" s="106">
        <v>10</v>
      </c>
      <c r="I357" s="106">
        <v>9</v>
      </c>
      <c r="J357" s="106">
        <v>18</v>
      </c>
      <c r="K357" s="106">
        <v>1</v>
      </c>
    </row>
    <row r="358" spans="1:11">
      <c r="A358" s="233"/>
      <c r="B358" s="234" t="s">
        <v>203</v>
      </c>
      <c r="C358" s="235">
        <f>COUNTA(C329:C357)</f>
        <v>29</v>
      </c>
      <c r="D358" s="236"/>
      <c r="E358" s="237"/>
      <c r="F358" s="236"/>
      <c r="G358" s="238">
        <f>SUM(G329:G357)</f>
        <v>888</v>
      </c>
      <c r="H358" s="238">
        <f t="shared" ref="H358:K358" si="7">SUM(H329:H357)</f>
        <v>413</v>
      </c>
      <c r="I358" s="238">
        <f t="shared" si="7"/>
        <v>475</v>
      </c>
      <c r="J358" s="238">
        <f t="shared" si="7"/>
        <v>762</v>
      </c>
      <c r="K358" s="238">
        <f t="shared" si="7"/>
        <v>126</v>
      </c>
    </row>
    <row r="359" spans="1:11">
      <c r="A359" s="106">
        <v>121</v>
      </c>
      <c r="B359" s="97" t="s">
        <v>40</v>
      </c>
      <c r="C359" s="100" t="s">
        <v>516</v>
      </c>
      <c r="D359" s="100" t="s">
        <v>1052</v>
      </c>
      <c r="E359" s="96" t="s">
        <v>74</v>
      </c>
      <c r="F359" s="100" t="s">
        <v>86</v>
      </c>
      <c r="G359" s="106">
        <v>34</v>
      </c>
      <c r="H359" s="106">
        <v>20</v>
      </c>
      <c r="I359" s="106">
        <v>14</v>
      </c>
      <c r="J359" s="106">
        <v>27</v>
      </c>
      <c r="K359" s="106">
        <v>7</v>
      </c>
    </row>
    <row r="360" spans="1:11">
      <c r="A360" s="106">
        <v>239</v>
      </c>
      <c r="B360" s="97" t="s">
        <v>40</v>
      </c>
      <c r="C360" s="100" t="s">
        <v>276</v>
      </c>
      <c r="D360" s="100" t="s">
        <v>349</v>
      </c>
      <c r="E360" s="96" t="s">
        <v>74</v>
      </c>
      <c r="F360" s="100" t="s">
        <v>86</v>
      </c>
      <c r="G360" s="106">
        <v>38</v>
      </c>
      <c r="H360" s="106">
        <v>22</v>
      </c>
      <c r="I360" s="106">
        <v>16</v>
      </c>
      <c r="J360" s="106">
        <v>23</v>
      </c>
      <c r="K360" s="106">
        <v>15</v>
      </c>
    </row>
    <row r="361" spans="1:11">
      <c r="A361" s="233"/>
      <c r="B361" s="234" t="s">
        <v>203</v>
      </c>
      <c r="C361" s="235">
        <f>COUNTA(C359:C360)</f>
        <v>2</v>
      </c>
      <c r="D361" s="236"/>
      <c r="E361" s="237"/>
      <c r="F361" s="236"/>
      <c r="G361" s="238">
        <f>SUM(G359:G360)</f>
        <v>72</v>
      </c>
      <c r="H361" s="238">
        <f t="shared" ref="H361:K361" si="8">SUM(H359:H360)</f>
        <v>42</v>
      </c>
      <c r="I361" s="238">
        <f t="shared" si="8"/>
        <v>30</v>
      </c>
      <c r="J361" s="238">
        <f t="shared" si="8"/>
        <v>50</v>
      </c>
      <c r="K361" s="238">
        <f t="shared" si="8"/>
        <v>22</v>
      </c>
    </row>
    <row r="362" spans="1:11">
      <c r="A362" s="106">
        <v>72</v>
      </c>
      <c r="B362" s="95" t="s">
        <v>49</v>
      </c>
      <c r="C362" s="100" t="s">
        <v>480</v>
      </c>
      <c r="D362" s="100" t="s">
        <v>627</v>
      </c>
      <c r="E362" s="96" t="s">
        <v>74</v>
      </c>
      <c r="F362" s="100" t="s">
        <v>67</v>
      </c>
      <c r="G362" s="106">
        <v>30</v>
      </c>
      <c r="H362" s="106">
        <v>8</v>
      </c>
      <c r="I362" s="106">
        <v>22</v>
      </c>
      <c r="J362" s="106">
        <v>27</v>
      </c>
      <c r="K362" s="106">
        <v>3</v>
      </c>
    </row>
    <row r="363" spans="1:11">
      <c r="A363" s="106">
        <v>97</v>
      </c>
      <c r="B363" s="95" t="s">
        <v>49</v>
      </c>
      <c r="C363" s="100" t="s">
        <v>983</v>
      </c>
      <c r="D363" s="100" t="s">
        <v>1014</v>
      </c>
      <c r="E363" s="96" t="s">
        <v>74</v>
      </c>
      <c r="F363" s="100" t="s">
        <v>67</v>
      </c>
      <c r="G363" s="106">
        <v>49</v>
      </c>
      <c r="H363" s="106">
        <v>20</v>
      </c>
      <c r="I363" s="106">
        <v>29</v>
      </c>
      <c r="J363" s="106">
        <v>49</v>
      </c>
      <c r="K363" s="106">
        <v>0</v>
      </c>
    </row>
    <row r="364" spans="1:11">
      <c r="A364" s="106">
        <v>124</v>
      </c>
      <c r="B364" s="95" t="s">
        <v>49</v>
      </c>
      <c r="C364" s="100" t="s">
        <v>986</v>
      </c>
      <c r="D364" s="100" t="s">
        <v>1028</v>
      </c>
      <c r="E364" s="96" t="s">
        <v>74</v>
      </c>
      <c r="F364" s="100" t="s">
        <v>67</v>
      </c>
      <c r="G364" s="106">
        <v>30</v>
      </c>
      <c r="H364" s="106">
        <v>12</v>
      </c>
      <c r="I364" s="106">
        <v>18</v>
      </c>
      <c r="J364" s="106">
        <v>28</v>
      </c>
      <c r="K364" s="106">
        <v>2</v>
      </c>
    </row>
    <row r="365" spans="1:11">
      <c r="A365" s="106">
        <v>207</v>
      </c>
      <c r="B365" s="95" t="s">
        <v>49</v>
      </c>
      <c r="C365" s="100" t="s">
        <v>744</v>
      </c>
      <c r="D365" s="100" t="s">
        <v>886</v>
      </c>
      <c r="E365" s="96" t="s">
        <v>74</v>
      </c>
      <c r="F365" s="100" t="s">
        <v>67</v>
      </c>
      <c r="G365" s="106">
        <v>2</v>
      </c>
      <c r="H365" s="106">
        <v>0</v>
      </c>
      <c r="I365" s="106">
        <v>2</v>
      </c>
      <c r="J365" s="106">
        <v>2</v>
      </c>
      <c r="K365" s="106">
        <v>0</v>
      </c>
    </row>
    <row r="366" spans="1:11" ht="24">
      <c r="A366" s="106">
        <v>268</v>
      </c>
      <c r="B366" s="95" t="s">
        <v>618</v>
      </c>
      <c r="C366" s="100" t="s">
        <v>754</v>
      </c>
      <c r="D366" s="100" t="s">
        <v>913</v>
      </c>
      <c r="E366" s="96" t="s">
        <v>74</v>
      </c>
      <c r="F366" s="100" t="s">
        <v>67</v>
      </c>
      <c r="G366" s="106">
        <v>21</v>
      </c>
      <c r="H366" s="106">
        <v>7</v>
      </c>
      <c r="I366" s="106">
        <v>14</v>
      </c>
      <c r="J366" s="106">
        <v>16</v>
      </c>
      <c r="K366" s="106">
        <v>5</v>
      </c>
    </row>
    <row r="367" spans="1:11">
      <c r="A367" s="106">
        <v>302</v>
      </c>
      <c r="B367" s="95" t="s">
        <v>49</v>
      </c>
      <c r="C367" s="100" t="s">
        <v>767</v>
      </c>
      <c r="D367" s="100" t="s">
        <v>922</v>
      </c>
      <c r="E367" s="96" t="s">
        <v>74</v>
      </c>
      <c r="F367" s="100" t="s">
        <v>67</v>
      </c>
      <c r="G367" s="106">
        <v>32</v>
      </c>
      <c r="H367" s="106">
        <v>13</v>
      </c>
      <c r="I367" s="106">
        <v>19</v>
      </c>
      <c r="J367" s="106">
        <v>30</v>
      </c>
      <c r="K367" s="106">
        <v>2</v>
      </c>
    </row>
    <row r="368" spans="1:11">
      <c r="A368" s="106">
        <v>329</v>
      </c>
      <c r="B368" s="95" t="s">
        <v>49</v>
      </c>
      <c r="C368" s="100" t="s">
        <v>324</v>
      </c>
      <c r="D368" s="100" t="s">
        <v>371</v>
      </c>
      <c r="E368" s="96" t="s">
        <v>74</v>
      </c>
      <c r="F368" s="100" t="s">
        <v>67</v>
      </c>
      <c r="G368" s="106">
        <v>45</v>
      </c>
      <c r="H368" s="106">
        <v>17</v>
      </c>
      <c r="I368" s="106">
        <v>28</v>
      </c>
      <c r="J368" s="106">
        <v>42</v>
      </c>
      <c r="K368" s="106">
        <v>3</v>
      </c>
    </row>
    <row r="369" spans="1:11" ht="24">
      <c r="A369" s="106">
        <v>361</v>
      </c>
      <c r="B369" s="95" t="s">
        <v>618</v>
      </c>
      <c r="C369" s="100" t="s">
        <v>760</v>
      </c>
      <c r="D369" s="100" t="s">
        <v>923</v>
      </c>
      <c r="E369" s="96" t="s">
        <v>74</v>
      </c>
      <c r="F369" s="100" t="s">
        <v>67</v>
      </c>
      <c r="G369" s="106">
        <v>27</v>
      </c>
      <c r="H369" s="106">
        <v>9</v>
      </c>
      <c r="I369" s="106">
        <v>18</v>
      </c>
      <c r="J369" s="106">
        <v>27</v>
      </c>
      <c r="K369" s="106">
        <v>0</v>
      </c>
    </row>
    <row r="370" spans="1:11">
      <c r="A370" s="233"/>
      <c r="B370" s="234" t="s">
        <v>203</v>
      </c>
      <c r="C370" s="235">
        <f>COUNTA(C362:C369)</f>
        <v>8</v>
      </c>
      <c r="D370" s="236"/>
      <c r="E370" s="237"/>
      <c r="F370" s="236"/>
      <c r="G370" s="238">
        <f>SUM(G362:G369)</f>
        <v>236</v>
      </c>
      <c r="H370" s="238">
        <f t="shared" ref="H370:K370" si="9">SUM(H362:H369)</f>
        <v>86</v>
      </c>
      <c r="I370" s="238">
        <f t="shared" si="9"/>
        <v>150</v>
      </c>
      <c r="J370" s="238">
        <f t="shared" si="9"/>
        <v>221</v>
      </c>
      <c r="K370" s="238">
        <f t="shared" si="9"/>
        <v>15</v>
      </c>
    </row>
    <row r="371" spans="1:11">
      <c r="A371" s="106">
        <v>10</v>
      </c>
      <c r="B371" s="97" t="s">
        <v>49</v>
      </c>
      <c r="C371" s="100" t="s">
        <v>508</v>
      </c>
      <c r="D371" s="100" t="s">
        <v>624</v>
      </c>
      <c r="E371" s="96" t="s">
        <v>74</v>
      </c>
      <c r="F371" s="100" t="s">
        <v>87</v>
      </c>
      <c r="G371" s="106">
        <v>55</v>
      </c>
      <c r="H371" s="106">
        <v>17</v>
      </c>
      <c r="I371" s="106">
        <v>38</v>
      </c>
      <c r="J371" s="106">
        <v>52</v>
      </c>
      <c r="K371" s="106">
        <v>3</v>
      </c>
    </row>
    <row r="372" spans="1:11">
      <c r="A372" s="106">
        <v>48</v>
      </c>
      <c r="B372" s="97" t="s">
        <v>40</v>
      </c>
      <c r="C372" s="100" t="s">
        <v>271</v>
      </c>
      <c r="D372" s="100" t="s">
        <v>369</v>
      </c>
      <c r="E372" s="96" t="s">
        <v>74</v>
      </c>
      <c r="F372" s="100" t="s">
        <v>87</v>
      </c>
      <c r="G372" s="106">
        <v>34</v>
      </c>
      <c r="H372" s="106">
        <v>21</v>
      </c>
      <c r="I372" s="106">
        <v>13</v>
      </c>
      <c r="J372" s="106">
        <v>28</v>
      </c>
      <c r="K372" s="106">
        <v>6</v>
      </c>
    </row>
    <row r="373" spans="1:11">
      <c r="A373" s="106">
        <v>139</v>
      </c>
      <c r="B373" s="97" t="s">
        <v>49</v>
      </c>
      <c r="C373" s="100" t="s">
        <v>985</v>
      </c>
      <c r="D373" s="100" t="s">
        <v>1053</v>
      </c>
      <c r="E373" s="96" t="s">
        <v>74</v>
      </c>
      <c r="F373" s="100" t="s">
        <v>87</v>
      </c>
      <c r="G373" s="106">
        <v>75</v>
      </c>
      <c r="H373" s="106">
        <v>38</v>
      </c>
      <c r="I373" s="106">
        <v>37</v>
      </c>
      <c r="J373" s="106">
        <v>74</v>
      </c>
      <c r="K373" s="106">
        <v>1</v>
      </c>
    </row>
    <row r="374" spans="1:11">
      <c r="A374" s="106">
        <v>142</v>
      </c>
      <c r="B374" s="97" t="s">
        <v>49</v>
      </c>
      <c r="C374" s="100" t="s">
        <v>982</v>
      </c>
      <c r="D374" s="100" t="s">
        <v>1047</v>
      </c>
      <c r="E374" s="96" t="s">
        <v>74</v>
      </c>
      <c r="F374" s="100" t="s">
        <v>87</v>
      </c>
      <c r="G374" s="106">
        <v>11</v>
      </c>
      <c r="H374" s="106">
        <v>6</v>
      </c>
      <c r="I374" s="106">
        <v>5</v>
      </c>
      <c r="J374" s="106">
        <v>11</v>
      </c>
      <c r="K374" s="106">
        <v>0</v>
      </c>
    </row>
    <row r="375" spans="1:11">
      <c r="A375" s="106">
        <v>177</v>
      </c>
      <c r="B375" s="97" t="s">
        <v>49</v>
      </c>
      <c r="C375" s="100" t="s">
        <v>440</v>
      </c>
      <c r="D375" s="100" t="s">
        <v>703</v>
      </c>
      <c r="E375" s="96" t="s">
        <v>74</v>
      </c>
      <c r="F375" s="100" t="s">
        <v>87</v>
      </c>
      <c r="G375" s="106">
        <v>49</v>
      </c>
      <c r="H375" s="106">
        <v>23</v>
      </c>
      <c r="I375" s="106">
        <v>26</v>
      </c>
      <c r="J375" s="106">
        <v>47</v>
      </c>
      <c r="K375" s="106">
        <v>2</v>
      </c>
    </row>
    <row r="376" spans="1:11">
      <c r="A376" s="106">
        <v>196</v>
      </c>
      <c r="B376" s="97" t="s">
        <v>49</v>
      </c>
      <c r="C376" s="100" t="s">
        <v>987</v>
      </c>
      <c r="D376" s="100" t="s">
        <v>1054</v>
      </c>
      <c r="E376" s="96" t="s">
        <v>74</v>
      </c>
      <c r="F376" s="100" t="s">
        <v>87</v>
      </c>
      <c r="G376" s="106">
        <v>36</v>
      </c>
      <c r="H376" s="106">
        <v>8</v>
      </c>
      <c r="I376" s="106">
        <v>28</v>
      </c>
      <c r="J376" s="106">
        <v>34</v>
      </c>
      <c r="K376" s="106">
        <v>2</v>
      </c>
    </row>
    <row r="377" spans="1:11">
      <c r="A377" s="106">
        <v>294</v>
      </c>
      <c r="B377" s="97" t="s">
        <v>49</v>
      </c>
      <c r="C377" s="100" t="s">
        <v>984</v>
      </c>
      <c r="D377" s="100" t="s">
        <v>1022</v>
      </c>
      <c r="E377" s="96" t="s">
        <v>74</v>
      </c>
      <c r="F377" s="100" t="s">
        <v>87</v>
      </c>
      <c r="G377" s="106">
        <v>38</v>
      </c>
      <c r="H377" s="106">
        <v>20</v>
      </c>
      <c r="I377" s="106">
        <v>18</v>
      </c>
      <c r="J377" s="106">
        <v>38</v>
      </c>
      <c r="K377" s="106">
        <v>0</v>
      </c>
    </row>
    <row r="378" spans="1:11">
      <c r="A378" s="106">
        <v>295</v>
      </c>
      <c r="B378" s="97" t="s">
        <v>434</v>
      </c>
      <c r="C378" s="100" t="s">
        <v>857</v>
      </c>
      <c r="D378" s="100" t="s">
        <v>1022</v>
      </c>
      <c r="E378" s="96" t="s">
        <v>74</v>
      </c>
      <c r="F378" s="100" t="s">
        <v>87</v>
      </c>
      <c r="G378" s="106">
        <v>16</v>
      </c>
      <c r="H378" s="106">
        <v>7</v>
      </c>
      <c r="I378" s="106">
        <v>9</v>
      </c>
      <c r="J378" s="106">
        <v>15</v>
      </c>
      <c r="K378" s="106">
        <v>1</v>
      </c>
    </row>
    <row r="379" spans="1:11">
      <c r="A379" s="106">
        <v>298</v>
      </c>
      <c r="B379" s="97" t="s">
        <v>49</v>
      </c>
      <c r="C379" s="100" t="s">
        <v>290</v>
      </c>
      <c r="D379" s="100" t="s">
        <v>372</v>
      </c>
      <c r="E379" s="96" t="s">
        <v>74</v>
      </c>
      <c r="F379" s="100" t="s">
        <v>87</v>
      </c>
      <c r="G379" s="106">
        <v>51</v>
      </c>
      <c r="H379" s="106">
        <v>19</v>
      </c>
      <c r="I379" s="106">
        <v>32</v>
      </c>
      <c r="J379" s="106">
        <v>51</v>
      </c>
      <c r="K379" s="106">
        <v>0</v>
      </c>
    </row>
    <row r="380" spans="1:11">
      <c r="A380" s="106">
        <v>326</v>
      </c>
      <c r="B380" s="97" t="s">
        <v>49</v>
      </c>
      <c r="C380" s="100" t="s">
        <v>814</v>
      </c>
      <c r="D380" s="100" t="s">
        <v>900</v>
      </c>
      <c r="E380" s="96" t="s">
        <v>74</v>
      </c>
      <c r="F380" s="100" t="s">
        <v>87</v>
      </c>
      <c r="G380" s="106">
        <v>40</v>
      </c>
      <c r="H380" s="106">
        <v>14</v>
      </c>
      <c r="I380" s="106">
        <v>26</v>
      </c>
      <c r="J380" s="106">
        <v>39</v>
      </c>
      <c r="K380" s="106">
        <v>1</v>
      </c>
    </row>
    <row r="381" spans="1:11">
      <c r="A381" s="106">
        <v>338</v>
      </c>
      <c r="B381" s="97" t="s">
        <v>40</v>
      </c>
      <c r="C381" s="100" t="s">
        <v>761</v>
      </c>
      <c r="D381" s="100" t="s">
        <v>1055</v>
      </c>
      <c r="E381" s="96" t="s">
        <v>74</v>
      </c>
      <c r="F381" s="100" t="s">
        <v>87</v>
      </c>
      <c r="G381" s="106">
        <v>38</v>
      </c>
      <c r="H381" s="106">
        <v>28</v>
      </c>
      <c r="I381" s="106">
        <v>10</v>
      </c>
      <c r="J381" s="106">
        <v>34</v>
      </c>
      <c r="K381" s="106">
        <v>4</v>
      </c>
    </row>
    <row r="382" spans="1:11">
      <c r="A382" s="106">
        <v>343</v>
      </c>
      <c r="B382" s="97" t="s">
        <v>40</v>
      </c>
      <c r="C382" s="100" t="s">
        <v>776</v>
      </c>
      <c r="D382" s="100" t="s">
        <v>1056</v>
      </c>
      <c r="E382" s="96" t="s">
        <v>74</v>
      </c>
      <c r="F382" s="100" t="s">
        <v>87</v>
      </c>
      <c r="G382" s="106">
        <v>38</v>
      </c>
      <c r="H382" s="106">
        <v>26</v>
      </c>
      <c r="I382" s="106">
        <v>12</v>
      </c>
      <c r="J382" s="106">
        <v>23</v>
      </c>
      <c r="K382" s="106">
        <v>15</v>
      </c>
    </row>
    <row r="383" spans="1:11">
      <c r="A383" s="233"/>
      <c r="B383" s="234" t="s">
        <v>203</v>
      </c>
      <c r="C383" s="235">
        <f>COUNTA(C371:C382)</f>
        <v>12</v>
      </c>
      <c r="D383" s="236"/>
      <c r="E383" s="237"/>
      <c r="F383" s="236"/>
      <c r="G383" s="238">
        <f>SUM(G371:G382)</f>
        <v>481</v>
      </c>
      <c r="H383" s="238">
        <f t="shared" ref="H383:K383" si="10">SUM(H371:H382)</f>
        <v>227</v>
      </c>
      <c r="I383" s="238">
        <f t="shared" si="10"/>
        <v>254</v>
      </c>
      <c r="J383" s="238">
        <f t="shared" si="10"/>
        <v>446</v>
      </c>
      <c r="K383" s="238">
        <f t="shared" si="10"/>
        <v>35</v>
      </c>
    </row>
    <row r="384" spans="1:11">
      <c r="A384" s="227"/>
      <c r="B384" s="228" t="s">
        <v>204</v>
      </c>
      <c r="C384" s="229">
        <f>C361+C358+C383+C370</f>
        <v>51</v>
      </c>
      <c r="D384" s="230"/>
      <c r="E384" s="231"/>
      <c r="F384" s="230"/>
      <c r="G384" s="232">
        <f>G361+G358+G383+G370</f>
        <v>1677</v>
      </c>
      <c r="H384" s="232">
        <f>H361+H358+H383+H370</f>
        <v>768</v>
      </c>
      <c r="I384" s="232">
        <f>I361+I358+I383+I370</f>
        <v>909</v>
      </c>
      <c r="J384" s="232">
        <f>J361+J358+J383+J370</f>
        <v>1479</v>
      </c>
      <c r="K384" s="232">
        <f>K361+K358+K383+K370</f>
        <v>198</v>
      </c>
    </row>
    <row r="385" spans="1:11">
      <c r="A385" s="106">
        <v>19</v>
      </c>
      <c r="B385" s="95" t="s">
        <v>394</v>
      </c>
      <c r="C385" s="100" t="s">
        <v>390</v>
      </c>
      <c r="D385" s="100" t="s">
        <v>678</v>
      </c>
      <c r="E385" s="96" t="s">
        <v>76</v>
      </c>
      <c r="F385" s="100" t="s">
        <v>66</v>
      </c>
      <c r="G385" s="106">
        <v>49</v>
      </c>
      <c r="H385" s="106">
        <v>26</v>
      </c>
      <c r="I385" s="106">
        <v>23</v>
      </c>
      <c r="J385" s="106">
        <v>49</v>
      </c>
      <c r="K385" s="106">
        <v>0</v>
      </c>
    </row>
    <row r="386" spans="1:11">
      <c r="A386" s="106">
        <v>82</v>
      </c>
      <c r="B386" s="95" t="s">
        <v>85</v>
      </c>
      <c r="C386" s="100" t="s">
        <v>559</v>
      </c>
      <c r="D386" s="100" t="s">
        <v>1013</v>
      </c>
      <c r="E386" s="96" t="s">
        <v>76</v>
      </c>
      <c r="F386" s="100" t="s">
        <v>66</v>
      </c>
      <c r="G386" s="106">
        <v>20</v>
      </c>
      <c r="H386" s="106">
        <v>16</v>
      </c>
      <c r="I386" s="106">
        <v>4</v>
      </c>
      <c r="J386" s="106">
        <v>10</v>
      </c>
      <c r="K386" s="106">
        <v>10</v>
      </c>
    </row>
    <row r="387" spans="1:11">
      <c r="A387" s="106">
        <v>168</v>
      </c>
      <c r="B387" s="95" t="s">
        <v>787</v>
      </c>
      <c r="C387" s="100" t="s">
        <v>788</v>
      </c>
      <c r="D387" s="100" t="s">
        <v>881</v>
      </c>
      <c r="E387" s="96" t="s">
        <v>76</v>
      </c>
      <c r="F387" s="100" t="s">
        <v>66</v>
      </c>
      <c r="G387" s="106">
        <v>114</v>
      </c>
      <c r="H387" s="106">
        <v>59</v>
      </c>
      <c r="I387" s="106">
        <v>55</v>
      </c>
      <c r="J387" s="106">
        <v>114</v>
      </c>
      <c r="K387" s="106">
        <v>0</v>
      </c>
    </row>
    <row r="388" spans="1:11">
      <c r="A388" s="106">
        <v>225</v>
      </c>
      <c r="B388" s="95" t="s">
        <v>399</v>
      </c>
      <c r="C388" s="100" t="s">
        <v>400</v>
      </c>
      <c r="D388" s="100" t="s">
        <v>640</v>
      </c>
      <c r="E388" s="96" t="s">
        <v>76</v>
      </c>
      <c r="F388" s="100" t="s">
        <v>66</v>
      </c>
      <c r="G388" s="106">
        <v>94</v>
      </c>
      <c r="H388" s="106">
        <v>57</v>
      </c>
      <c r="I388" s="106">
        <v>37</v>
      </c>
      <c r="J388" s="106">
        <v>94</v>
      </c>
      <c r="K388" s="106">
        <v>0</v>
      </c>
    </row>
    <row r="389" spans="1:11">
      <c r="A389" s="106">
        <v>308</v>
      </c>
      <c r="B389" s="95" t="s">
        <v>394</v>
      </c>
      <c r="C389" s="100" t="s">
        <v>395</v>
      </c>
      <c r="D389" s="100" t="s">
        <v>704</v>
      </c>
      <c r="E389" s="96" t="s">
        <v>76</v>
      </c>
      <c r="F389" s="100" t="s">
        <v>66</v>
      </c>
      <c r="G389" s="106">
        <v>35</v>
      </c>
      <c r="H389" s="106">
        <v>20</v>
      </c>
      <c r="I389" s="106">
        <v>15</v>
      </c>
      <c r="J389" s="106">
        <v>35</v>
      </c>
      <c r="K389" s="106">
        <v>0</v>
      </c>
    </row>
    <row r="390" spans="1:11" ht="24">
      <c r="A390" s="106">
        <v>345</v>
      </c>
      <c r="B390" s="95" t="s">
        <v>321</v>
      </c>
      <c r="C390" s="100" t="s">
        <v>322</v>
      </c>
      <c r="D390" s="100" t="s">
        <v>373</v>
      </c>
      <c r="E390" s="96" t="s">
        <v>76</v>
      </c>
      <c r="F390" s="100" t="s">
        <v>66</v>
      </c>
      <c r="G390" s="106">
        <v>152</v>
      </c>
      <c r="H390" s="106">
        <v>98</v>
      </c>
      <c r="I390" s="106">
        <v>54</v>
      </c>
      <c r="J390" s="106">
        <v>152</v>
      </c>
      <c r="K390" s="106">
        <v>0</v>
      </c>
    </row>
    <row r="391" spans="1:11">
      <c r="A391" s="106">
        <v>367</v>
      </c>
      <c r="B391" s="95" t="s">
        <v>782</v>
      </c>
      <c r="C391" s="100" t="s">
        <v>783</v>
      </c>
      <c r="D391" s="100" t="s">
        <v>1051</v>
      </c>
      <c r="E391" s="96" t="s">
        <v>76</v>
      </c>
      <c r="F391" s="100" t="s">
        <v>66</v>
      </c>
      <c r="G391" s="106">
        <v>22</v>
      </c>
      <c r="H391" s="106">
        <v>13</v>
      </c>
      <c r="I391" s="106">
        <v>9</v>
      </c>
      <c r="J391" s="106">
        <v>22</v>
      </c>
      <c r="K391" s="106">
        <v>0</v>
      </c>
    </row>
    <row r="392" spans="1:11">
      <c r="A392" s="233"/>
      <c r="B392" s="234" t="s">
        <v>203</v>
      </c>
      <c r="C392" s="235">
        <f>COUNTA(C385:C391)</f>
        <v>7</v>
      </c>
      <c r="D392" s="236"/>
      <c r="E392" s="237"/>
      <c r="F392" s="236"/>
      <c r="G392" s="238">
        <f>SUM(G385:G391)</f>
        <v>486</v>
      </c>
      <c r="H392" s="238">
        <f t="shared" ref="H392:K392" si="11">SUM(H385:H391)</f>
        <v>289</v>
      </c>
      <c r="I392" s="238">
        <f t="shared" si="11"/>
        <v>197</v>
      </c>
      <c r="J392" s="238">
        <f t="shared" si="11"/>
        <v>476</v>
      </c>
      <c r="K392" s="238">
        <f t="shared" si="11"/>
        <v>10</v>
      </c>
    </row>
    <row r="393" spans="1:11">
      <c r="A393" s="106">
        <v>153</v>
      </c>
      <c r="B393" s="95" t="s">
        <v>832</v>
      </c>
      <c r="C393" s="100" t="s">
        <v>833</v>
      </c>
      <c r="D393" s="100" t="s">
        <v>880</v>
      </c>
      <c r="E393" s="96" t="s">
        <v>76</v>
      </c>
      <c r="F393" s="100" t="s">
        <v>87</v>
      </c>
      <c r="G393" s="106">
        <v>29</v>
      </c>
      <c r="H393" s="106">
        <v>18</v>
      </c>
      <c r="I393" s="106">
        <v>11</v>
      </c>
      <c r="J393" s="106">
        <v>29</v>
      </c>
      <c r="K393" s="106">
        <v>0</v>
      </c>
    </row>
    <row r="394" spans="1:11" ht="24">
      <c r="A394" s="106">
        <v>301</v>
      </c>
      <c r="B394" s="95" t="s">
        <v>729</v>
      </c>
      <c r="C394" s="100" t="s">
        <v>730</v>
      </c>
      <c r="D394" s="100" t="s">
        <v>922</v>
      </c>
      <c r="E394" s="96" t="s">
        <v>76</v>
      </c>
      <c r="F394" s="100" t="s">
        <v>87</v>
      </c>
      <c r="G394" s="106">
        <v>39</v>
      </c>
      <c r="H394" s="106">
        <v>25</v>
      </c>
      <c r="I394" s="106">
        <v>14</v>
      </c>
      <c r="J394" s="106">
        <v>39</v>
      </c>
      <c r="K394" s="106">
        <v>0</v>
      </c>
    </row>
    <row r="395" spans="1:11">
      <c r="A395" s="106">
        <v>304</v>
      </c>
      <c r="B395" s="95" t="s">
        <v>40</v>
      </c>
      <c r="C395" s="100" t="s">
        <v>537</v>
      </c>
      <c r="D395" s="100" t="s">
        <v>1057</v>
      </c>
      <c r="E395" s="96" t="s">
        <v>76</v>
      </c>
      <c r="F395" s="100" t="s">
        <v>87</v>
      </c>
      <c r="G395" s="106">
        <v>32</v>
      </c>
      <c r="H395" s="106">
        <v>26</v>
      </c>
      <c r="I395" s="106">
        <v>6</v>
      </c>
      <c r="J395" s="106">
        <v>21</v>
      </c>
      <c r="K395" s="106">
        <v>11</v>
      </c>
    </row>
    <row r="396" spans="1:11" ht="24">
      <c r="A396" s="106">
        <v>322</v>
      </c>
      <c r="B396" s="95" t="s">
        <v>33</v>
      </c>
      <c r="C396" s="100" t="s">
        <v>551</v>
      </c>
      <c r="D396" s="100" t="s">
        <v>671</v>
      </c>
      <c r="E396" s="96" t="s">
        <v>76</v>
      </c>
      <c r="F396" s="100" t="s">
        <v>87</v>
      </c>
      <c r="G396" s="106">
        <v>15</v>
      </c>
      <c r="H396" s="106">
        <v>11</v>
      </c>
      <c r="I396" s="106">
        <v>4</v>
      </c>
      <c r="J396" s="106">
        <v>15</v>
      </c>
      <c r="K396" s="106">
        <v>0</v>
      </c>
    </row>
    <row r="397" spans="1:11">
      <c r="A397" s="233"/>
      <c r="B397" s="234" t="s">
        <v>203</v>
      </c>
      <c r="C397" s="235">
        <f>COUNTA(C393:C396)</f>
        <v>4</v>
      </c>
      <c r="D397" s="236"/>
      <c r="E397" s="237"/>
      <c r="F397" s="236"/>
      <c r="G397" s="238">
        <f>SUM(G393:G396)</f>
        <v>115</v>
      </c>
      <c r="H397" s="238">
        <f t="shared" ref="H397:K397" si="12">SUM(H393:H396)</f>
        <v>80</v>
      </c>
      <c r="I397" s="238">
        <f t="shared" si="12"/>
        <v>35</v>
      </c>
      <c r="J397" s="238">
        <f t="shared" si="12"/>
        <v>104</v>
      </c>
      <c r="K397" s="238">
        <f t="shared" si="12"/>
        <v>11</v>
      </c>
    </row>
    <row r="398" spans="1:11">
      <c r="A398" s="106">
        <v>35</v>
      </c>
      <c r="B398" s="95" t="s">
        <v>49</v>
      </c>
      <c r="C398" s="100" t="s">
        <v>777</v>
      </c>
      <c r="D398" s="100" t="s">
        <v>902</v>
      </c>
      <c r="E398" s="96" t="s">
        <v>121</v>
      </c>
      <c r="F398" s="100" t="s">
        <v>66</v>
      </c>
      <c r="G398" s="106">
        <v>23</v>
      </c>
      <c r="H398" s="106">
        <v>8</v>
      </c>
      <c r="I398" s="106">
        <v>15</v>
      </c>
      <c r="J398" s="106">
        <v>23</v>
      </c>
      <c r="K398" s="106">
        <v>0</v>
      </c>
    </row>
    <row r="399" spans="1:11">
      <c r="A399" s="106">
        <v>352</v>
      </c>
      <c r="B399" s="95" t="s">
        <v>49</v>
      </c>
      <c r="C399" s="100" t="s">
        <v>772</v>
      </c>
      <c r="D399" s="100" t="s">
        <v>894</v>
      </c>
      <c r="E399" s="96" t="s">
        <v>121</v>
      </c>
      <c r="F399" s="100" t="s">
        <v>66</v>
      </c>
      <c r="G399" s="106">
        <v>26</v>
      </c>
      <c r="H399" s="106">
        <v>6</v>
      </c>
      <c r="I399" s="106">
        <v>20</v>
      </c>
      <c r="J399" s="106">
        <v>25</v>
      </c>
      <c r="K399" s="106">
        <v>1</v>
      </c>
    </row>
    <row r="400" spans="1:11">
      <c r="A400" s="233"/>
      <c r="B400" s="234" t="s">
        <v>203</v>
      </c>
      <c r="C400" s="235">
        <f>COUNTA(C398:C399)</f>
        <v>2</v>
      </c>
      <c r="D400" s="236"/>
      <c r="E400" s="237"/>
      <c r="F400" s="236"/>
      <c r="G400" s="238">
        <f>SUM(G398:G399)</f>
        <v>49</v>
      </c>
      <c r="H400" s="238">
        <f t="shared" ref="H400:K400" si="13">SUM(H398:H399)</f>
        <v>14</v>
      </c>
      <c r="I400" s="238">
        <f t="shared" si="13"/>
        <v>35</v>
      </c>
      <c r="J400" s="238">
        <f t="shared" si="13"/>
        <v>48</v>
      </c>
      <c r="K400" s="238">
        <f t="shared" si="13"/>
        <v>1</v>
      </c>
    </row>
    <row r="401" spans="1:11">
      <c r="A401" s="106">
        <v>324</v>
      </c>
      <c r="B401" s="95" t="s">
        <v>49</v>
      </c>
      <c r="C401" s="100" t="s">
        <v>550</v>
      </c>
      <c r="D401" s="100" t="s">
        <v>671</v>
      </c>
      <c r="E401" s="96" t="s">
        <v>121</v>
      </c>
      <c r="F401" s="100" t="s">
        <v>87</v>
      </c>
      <c r="G401" s="106">
        <v>53</v>
      </c>
      <c r="H401" s="106">
        <v>25</v>
      </c>
      <c r="I401" s="106">
        <v>28</v>
      </c>
      <c r="J401" s="106">
        <v>53</v>
      </c>
      <c r="K401" s="106">
        <v>0</v>
      </c>
    </row>
    <row r="402" spans="1:11">
      <c r="A402" s="233"/>
      <c r="B402" s="234" t="s">
        <v>203</v>
      </c>
      <c r="C402" s="235">
        <f>COUNTA(C401)</f>
        <v>1</v>
      </c>
      <c r="D402" s="236"/>
      <c r="E402" s="237"/>
      <c r="F402" s="236"/>
      <c r="G402" s="238">
        <f>SUM(G401)</f>
        <v>53</v>
      </c>
      <c r="H402" s="238">
        <f t="shared" ref="H402" si="14">SUM(H401)</f>
        <v>25</v>
      </c>
      <c r="I402" s="238">
        <f t="shared" ref="I402" si="15">SUM(I401)</f>
        <v>28</v>
      </c>
      <c r="J402" s="238">
        <f t="shared" ref="J402" si="16">SUM(J401)</f>
        <v>53</v>
      </c>
      <c r="K402" s="238">
        <f t="shared" ref="K402" si="17">SUM(K401)</f>
        <v>0</v>
      </c>
    </row>
    <row r="403" spans="1:11">
      <c r="A403" s="239"/>
      <c r="B403" s="240" t="s">
        <v>705</v>
      </c>
      <c r="C403" s="241">
        <f>C402+C397+C392+C400</f>
        <v>14</v>
      </c>
      <c r="D403" s="242"/>
      <c r="E403" s="243"/>
      <c r="F403" s="242"/>
      <c r="G403" s="244">
        <f>G402+G397+G392+G400</f>
        <v>703</v>
      </c>
      <c r="H403" s="244">
        <f t="shared" ref="H403:K403" si="18">H402+H397+H392+H400</f>
        <v>408</v>
      </c>
      <c r="I403" s="244">
        <f t="shared" si="18"/>
        <v>295</v>
      </c>
      <c r="J403" s="244">
        <f t="shared" si="18"/>
        <v>681</v>
      </c>
      <c r="K403" s="244">
        <f t="shared" si="18"/>
        <v>22</v>
      </c>
    </row>
    <row r="404" spans="1:11">
      <c r="A404" s="245" t="s">
        <v>206</v>
      </c>
      <c r="B404" s="246"/>
      <c r="C404" s="247">
        <f>C403+C328+C384+C26</f>
        <v>369</v>
      </c>
      <c r="D404" s="248"/>
      <c r="E404" s="249"/>
      <c r="F404" s="248"/>
      <c r="G404" s="250">
        <f>G403+G328+G384+G26</f>
        <v>12253</v>
      </c>
      <c r="H404" s="250">
        <f>H403+H328+H384+H26</f>
        <v>7562</v>
      </c>
      <c r="I404" s="250">
        <f>I403+I328+I384+I26</f>
        <v>4691</v>
      </c>
      <c r="J404" s="250">
        <f>J403+J328+J384+J26</f>
        <v>9732</v>
      </c>
      <c r="K404" s="250">
        <f>K403+K328+K384+K26</f>
        <v>2521</v>
      </c>
    </row>
    <row r="405" spans="1:11">
      <c r="A405" s="107" t="s">
        <v>205</v>
      </c>
      <c r="B405" s="251"/>
      <c r="C405" s="100">
        <v>369</v>
      </c>
      <c r="D405" s="99"/>
      <c r="E405" s="59"/>
      <c r="F405" s="99"/>
      <c r="G405" s="106" t="s">
        <v>1058</v>
      </c>
      <c r="H405" s="106" t="s">
        <v>1059</v>
      </c>
      <c r="I405" s="106" t="s">
        <v>1060</v>
      </c>
      <c r="J405" s="106" t="s">
        <v>1061</v>
      </c>
      <c r="K405" s="106" t="s">
        <v>1062</v>
      </c>
    </row>
    <row r="407" spans="1:11">
      <c r="A407" s="57" t="s">
        <v>1063</v>
      </c>
    </row>
    <row r="408" spans="1:11">
      <c r="A408" s="57" t="s">
        <v>207</v>
      </c>
    </row>
    <row r="409" spans="1:11">
      <c r="A409" s="57" t="s">
        <v>208</v>
      </c>
    </row>
    <row r="410" spans="1:11">
      <c r="A410" s="57" t="s">
        <v>230</v>
      </c>
    </row>
    <row r="411" spans="1:11">
      <c r="A411" s="14" t="s">
        <v>248</v>
      </c>
    </row>
  </sheetData>
  <sortState ref="A15:K248">
    <sortCondition ref="E15:E248"/>
    <sortCondition ref="F15:F248"/>
  </sortState>
  <mergeCells count="10">
    <mergeCell ref="A3:K4"/>
    <mergeCell ref="H15:I15"/>
    <mergeCell ref="A8:K8"/>
    <mergeCell ref="A6:K6"/>
    <mergeCell ref="A5:K5"/>
    <mergeCell ref="I11:K12"/>
    <mergeCell ref="I13:K13"/>
    <mergeCell ref="A14:K14"/>
    <mergeCell ref="A7:K7"/>
    <mergeCell ref="A9:K9"/>
  </mergeCells>
  <pageMargins left="0.25" right="0.25" top="0.25" bottom="0.25" header="0" footer="0"/>
  <pageSetup paperSize="9" scale="69" fitToHeight="0" orientation="landscape" r:id="rId1"/>
  <headerFooter alignWithMargins="0"/>
  <rowBreaks count="9" manualBreakCount="9">
    <brk id="40" max="10" man="1"/>
    <brk id="77" max="10" man="1"/>
    <brk id="114" max="10" man="1"/>
    <brk id="149" max="10" man="1"/>
    <brk id="187" max="10" man="1"/>
    <brk id="224" max="10" man="1"/>
    <brk id="266" max="10" man="1"/>
    <brk id="308" max="10" man="1"/>
    <brk id="36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Q147"/>
  <sheetViews>
    <sheetView showGridLines="0" view="pageBreakPreview" zoomScale="90" zoomScaleNormal="100" zoomScaleSheetLayoutView="90" workbookViewId="0">
      <selection activeCell="I26" sqref="I26"/>
    </sheetView>
  </sheetViews>
  <sheetFormatPr baseColWidth="10" defaultRowHeight="15"/>
  <cols>
    <col min="1" max="1" width="2.6640625" style="14" customWidth="1"/>
    <col min="2" max="2" width="12.83203125" style="104" customWidth="1"/>
    <col min="3" max="3" width="79.5" style="14" bestFit="1" customWidth="1"/>
    <col min="4" max="4" width="17.5" style="104" customWidth="1"/>
    <col min="5" max="5" width="20.33203125" style="410" customWidth="1"/>
    <col min="6" max="6" width="19.1640625" style="410" customWidth="1"/>
    <col min="7" max="7" width="16.5" style="104" customWidth="1"/>
    <col min="8" max="8" width="16.1640625" style="411" customWidth="1"/>
    <col min="9" max="9" width="16.83203125" style="411" customWidth="1"/>
    <col min="10" max="10" width="1.83203125" style="88" customWidth="1"/>
    <col min="11" max="12" width="12" style="88"/>
    <col min="13" max="13" width="88.6640625" style="88" bestFit="1" customWidth="1"/>
    <col min="14" max="14" width="32" style="88" bestFit="1" customWidth="1"/>
    <col min="15" max="16384" width="12" style="88"/>
  </cols>
  <sheetData>
    <row r="2" spans="1:17" ht="27.75" customHeight="1">
      <c r="B2" s="71"/>
      <c r="C2" s="87"/>
      <c r="D2" s="71"/>
      <c r="E2" s="405"/>
      <c r="F2" s="405"/>
      <c r="G2" s="71"/>
    </row>
    <row r="3" spans="1:17" ht="30" customHeight="1">
      <c r="B3" s="564" t="s">
        <v>24</v>
      </c>
      <c r="C3" s="564"/>
      <c r="D3" s="564"/>
      <c r="E3" s="564"/>
      <c r="F3" s="564"/>
      <c r="G3" s="564"/>
      <c r="H3" s="564"/>
      <c r="I3" s="564"/>
    </row>
    <row r="4" spans="1:17" ht="15" customHeight="1">
      <c r="B4" s="563" t="s">
        <v>81</v>
      </c>
      <c r="C4" s="563"/>
      <c r="D4" s="563"/>
      <c r="E4" s="563"/>
      <c r="F4" s="563"/>
      <c r="G4" s="563"/>
      <c r="H4" s="563"/>
      <c r="I4" s="563"/>
    </row>
    <row r="5" spans="1:17" ht="32.25" customHeight="1">
      <c r="B5" s="426" t="s">
        <v>56</v>
      </c>
      <c r="C5" s="426"/>
      <c r="D5" s="426"/>
      <c r="E5" s="426"/>
      <c r="F5" s="426"/>
      <c r="G5" s="426"/>
      <c r="H5" s="426"/>
      <c r="I5" s="426"/>
    </row>
    <row r="6" spans="1:17" ht="19.5" customHeight="1">
      <c r="B6" s="571" t="s">
        <v>942</v>
      </c>
      <c r="C6" s="571"/>
      <c r="D6" s="571"/>
      <c r="E6" s="571"/>
      <c r="F6" s="571"/>
      <c r="G6" s="571"/>
      <c r="H6" s="571"/>
      <c r="I6" s="571"/>
      <c r="J6" s="53"/>
      <c r="K6" s="356"/>
    </row>
    <row r="7" spans="1:17" ht="15" customHeight="1">
      <c r="B7" s="571" t="s">
        <v>959</v>
      </c>
      <c r="C7" s="571"/>
      <c r="D7" s="571"/>
      <c r="E7" s="571"/>
      <c r="F7" s="571"/>
      <c r="G7" s="571"/>
      <c r="H7" s="571"/>
      <c r="I7" s="571"/>
    </row>
    <row r="8" spans="1:17" s="90" customFormat="1" ht="15" customHeight="1">
      <c r="A8" s="14"/>
      <c r="B8" s="56"/>
      <c r="C8" s="57"/>
      <c r="D8" s="56"/>
      <c r="E8" s="406"/>
      <c r="F8" s="407"/>
      <c r="G8" s="89"/>
      <c r="H8" s="572" t="s">
        <v>1072</v>
      </c>
      <c r="I8" s="572"/>
      <c r="J8" s="88"/>
      <c r="K8" s="88"/>
      <c r="L8" s="88"/>
      <c r="M8" s="88"/>
      <c r="N8" s="88"/>
      <c r="O8" s="88"/>
      <c r="P8" s="88"/>
      <c r="Q8" s="88"/>
    </row>
    <row r="9" spans="1:17" ht="20.25" customHeight="1" thickBot="1">
      <c r="B9" s="569" t="s">
        <v>964</v>
      </c>
      <c r="C9" s="569"/>
      <c r="D9" s="91"/>
      <c r="E9" s="408"/>
      <c r="F9" s="409"/>
      <c r="G9" s="92"/>
      <c r="H9" s="570" t="s">
        <v>1073</v>
      </c>
      <c r="I9" s="570"/>
    </row>
    <row r="10" spans="1:17" ht="37.5" customHeight="1" thickBot="1">
      <c r="A10" s="59"/>
      <c r="B10" s="158" t="s">
        <v>84</v>
      </c>
      <c r="C10" s="158" t="s">
        <v>246</v>
      </c>
      <c r="D10" s="158" t="s">
        <v>54</v>
      </c>
      <c r="E10" s="266" t="s">
        <v>89</v>
      </c>
      <c r="F10" s="266" t="s">
        <v>943</v>
      </c>
      <c r="G10" s="158" t="s">
        <v>90</v>
      </c>
      <c r="H10" s="266" t="s">
        <v>945</v>
      </c>
      <c r="I10" s="266" t="s">
        <v>944</v>
      </c>
      <c r="J10" s="90"/>
      <c r="K10" s="90"/>
      <c r="L10" s="90"/>
      <c r="M10" s="90"/>
      <c r="N10" s="90"/>
      <c r="O10" s="90"/>
      <c r="P10" s="90"/>
      <c r="Q10" s="90"/>
    </row>
    <row r="11" spans="1:17" ht="15" customHeight="1">
      <c r="A11" s="93"/>
      <c r="B11" s="96">
        <v>1</v>
      </c>
      <c r="C11" s="95" t="s">
        <v>40</v>
      </c>
      <c r="D11" s="96" t="s">
        <v>183</v>
      </c>
      <c r="E11" s="94">
        <v>21</v>
      </c>
      <c r="F11" s="94">
        <v>21</v>
      </c>
      <c r="G11" s="96" t="s">
        <v>374</v>
      </c>
      <c r="H11" s="412">
        <v>5</v>
      </c>
      <c r="I11" s="412">
        <f>H11*F11</f>
        <v>105</v>
      </c>
    </row>
    <row r="12" spans="1:17" ht="15" customHeight="1">
      <c r="B12" s="96">
        <v>2</v>
      </c>
      <c r="C12" s="95" t="s">
        <v>40</v>
      </c>
      <c r="D12" s="96" t="s">
        <v>258</v>
      </c>
      <c r="E12" s="94">
        <v>23</v>
      </c>
      <c r="F12" s="94">
        <v>23</v>
      </c>
      <c r="G12" s="96" t="s">
        <v>372</v>
      </c>
      <c r="H12" s="412">
        <v>5</v>
      </c>
      <c r="I12" s="412">
        <f t="shared" ref="I12:I15" si="0">H12*F12</f>
        <v>115</v>
      </c>
    </row>
    <row r="13" spans="1:17" ht="15" customHeight="1">
      <c r="B13" s="96">
        <v>4</v>
      </c>
      <c r="C13" s="95" t="s">
        <v>40</v>
      </c>
      <c r="D13" s="96" t="s">
        <v>261</v>
      </c>
      <c r="E13" s="94">
        <v>23</v>
      </c>
      <c r="F13" s="94">
        <v>23</v>
      </c>
      <c r="G13" s="96" t="s">
        <v>356</v>
      </c>
      <c r="H13" s="412">
        <v>5</v>
      </c>
      <c r="I13" s="412">
        <f t="shared" si="0"/>
        <v>115</v>
      </c>
    </row>
    <row r="14" spans="1:17" ht="15" customHeight="1">
      <c r="B14" s="96">
        <v>5</v>
      </c>
      <c r="C14" s="95" t="s">
        <v>40</v>
      </c>
      <c r="D14" s="96" t="s">
        <v>268</v>
      </c>
      <c r="E14" s="94">
        <v>36</v>
      </c>
      <c r="F14" s="94">
        <v>36</v>
      </c>
      <c r="G14" s="96" t="s">
        <v>347</v>
      </c>
      <c r="H14" s="412">
        <v>5</v>
      </c>
      <c r="I14" s="412">
        <f>H14*F14</f>
        <v>180</v>
      </c>
    </row>
    <row r="15" spans="1:17" ht="15" customHeight="1">
      <c r="B15" s="96">
        <v>19</v>
      </c>
      <c r="C15" s="95" t="s">
        <v>40</v>
      </c>
      <c r="D15" s="96" t="s">
        <v>271</v>
      </c>
      <c r="E15" s="94">
        <v>28</v>
      </c>
      <c r="F15" s="94">
        <v>28</v>
      </c>
      <c r="G15" s="96" t="s">
        <v>369</v>
      </c>
      <c r="H15" s="412">
        <v>5</v>
      </c>
      <c r="I15" s="412">
        <f t="shared" si="0"/>
        <v>140</v>
      </c>
    </row>
    <row r="16" spans="1:17" ht="15" customHeight="1">
      <c r="B16" s="96">
        <v>29</v>
      </c>
      <c r="C16" s="95" t="s">
        <v>40</v>
      </c>
      <c r="D16" s="96" t="s">
        <v>276</v>
      </c>
      <c r="E16" s="94">
        <v>23</v>
      </c>
      <c r="F16" s="94">
        <v>23</v>
      </c>
      <c r="G16" s="96" t="s">
        <v>367</v>
      </c>
      <c r="H16" s="412">
        <v>5</v>
      </c>
      <c r="I16" s="412">
        <f>H16*F16</f>
        <v>115</v>
      </c>
    </row>
    <row r="17" spans="2:9" ht="15" customHeight="1">
      <c r="B17" s="96">
        <v>32</v>
      </c>
      <c r="C17" s="95" t="s">
        <v>40</v>
      </c>
      <c r="D17" s="96" t="s">
        <v>674</v>
      </c>
      <c r="E17" s="94">
        <v>17</v>
      </c>
      <c r="F17" s="94">
        <v>17</v>
      </c>
      <c r="G17" s="96" t="s">
        <v>683</v>
      </c>
      <c r="H17" s="412">
        <v>5</v>
      </c>
      <c r="I17" s="412">
        <f t="shared" ref="I17:I46" si="1">H17*F17</f>
        <v>85</v>
      </c>
    </row>
    <row r="18" spans="2:9" ht="15" customHeight="1">
      <c r="B18" s="96">
        <v>33</v>
      </c>
      <c r="C18" s="95" t="s">
        <v>40</v>
      </c>
      <c r="D18" s="96" t="s">
        <v>682</v>
      </c>
      <c r="E18" s="94">
        <v>11</v>
      </c>
      <c r="F18" s="94">
        <v>11</v>
      </c>
      <c r="G18" s="96" t="s">
        <v>706</v>
      </c>
      <c r="H18" s="412">
        <v>5</v>
      </c>
      <c r="I18" s="412">
        <f t="shared" si="1"/>
        <v>55</v>
      </c>
    </row>
    <row r="19" spans="2:9" ht="15" customHeight="1">
      <c r="B19" s="96">
        <v>34</v>
      </c>
      <c r="C19" s="95" t="s">
        <v>40</v>
      </c>
      <c r="D19" s="96" t="s">
        <v>662</v>
      </c>
      <c r="E19" s="94">
        <v>32</v>
      </c>
      <c r="F19" s="94">
        <v>32</v>
      </c>
      <c r="G19" s="96" t="s">
        <v>623</v>
      </c>
      <c r="H19" s="412">
        <v>5</v>
      </c>
      <c r="I19" s="412">
        <f t="shared" si="1"/>
        <v>160</v>
      </c>
    </row>
    <row r="20" spans="2:9" ht="15" customHeight="1">
      <c r="B20" s="96">
        <v>35</v>
      </c>
      <c r="C20" s="95" t="s">
        <v>40</v>
      </c>
      <c r="D20" s="96" t="s">
        <v>679</v>
      </c>
      <c r="E20" s="94">
        <v>23</v>
      </c>
      <c r="F20" s="94">
        <v>23</v>
      </c>
      <c r="G20" s="96" t="s">
        <v>680</v>
      </c>
      <c r="H20" s="412">
        <v>5</v>
      </c>
      <c r="I20" s="412">
        <f t="shared" si="1"/>
        <v>115</v>
      </c>
    </row>
    <row r="21" spans="2:9" ht="15" customHeight="1">
      <c r="B21" s="96">
        <v>36</v>
      </c>
      <c r="C21" s="95" t="s">
        <v>40</v>
      </c>
      <c r="D21" s="96" t="s">
        <v>333</v>
      </c>
      <c r="E21" s="94">
        <v>4</v>
      </c>
      <c r="F21" s="94">
        <v>4</v>
      </c>
      <c r="G21" s="96" t="s">
        <v>629</v>
      </c>
      <c r="H21" s="412">
        <v>5</v>
      </c>
      <c r="I21" s="412">
        <f t="shared" si="1"/>
        <v>20</v>
      </c>
    </row>
    <row r="22" spans="2:9" ht="15" customHeight="1">
      <c r="B22" s="96">
        <v>38</v>
      </c>
      <c r="C22" s="95" t="s">
        <v>40</v>
      </c>
      <c r="D22" s="96" t="s">
        <v>692</v>
      </c>
      <c r="E22" s="94">
        <v>27</v>
      </c>
      <c r="F22" s="94">
        <v>26</v>
      </c>
      <c r="G22" s="96" t="s">
        <v>707</v>
      </c>
      <c r="H22" s="412">
        <v>5</v>
      </c>
      <c r="I22" s="412">
        <f t="shared" si="1"/>
        <v>130</v>
      </c>
    </row>
    <row r="23" spans="2:9" ht="15" customHeight="1">
      <c r="B23" s="96">
        <v>39</v>
      </c>
      <c r="C23" s="95" t="s">
        <v>40</v>
      </c>
      <c r="D23" s="96" t="s">
        <v>692</v>
      </c>
      <c r="E23" s="94">
        <v>0</v>
      </c>
      <c r="F23" s="94">
        <v>1</v>
      </c>
      <c r="G23" s="96" t="s">
        <v>648</v>
      </c>
      <c r="H23" s="412">
        <v>5</v>
      </c>
      <c r="I23" s="412">
        <f t="shared" si="1"/>
        <v>5</v>
      </c>
    </row>
    <row r="24" spans="2:9" ht="15" customHeight="1">
      <c r="B24" s="96">
        <v>40</v>
      </c>
      <c r="C24" s="95" t="s">
        <v>40</v>
      </c>
      <c r="D24" s="96" t="s">
        <v>665</v>
      </c>
      <c r="E24" s="94">
        <v>13</v>
      </c>
      <c r="F24" s="94">
        <v>13</v>
      </c>
      <c r="G24" s="96" t="s">
        <v>649</v>
      </c>
      <c r="H24" s="412">
        <v>5</v>
      </c>
      <c r="I24" s="412">
        <f t="shared" si="1"/>
        <v>65</v>
      </c>
    </row>
    <row r="25" spans="2:9" ht="15" customHeight="1">
      <c r="B25" s="96">
        <v>41</v>
      </c>
      <c r="C25" s="95" t="s">
        <v>40</v>
      </c>
      <c r="D25" s="96" t="s">
        <v>669</v>
      </c>
      <c r="E25" s="94">
        <v>16</v>
      </c>
      <c r="F25" s="94">
        <v>16</v>
      </c>
      <c r="G25" s="96" t="s">
        <v>708</v>
      </c>
      <c r="H25" s="412">
        <v>5</v>
      </c>
      <c r="I25" s="412">
        <f t="shared" si="1"/>
        <v>80</v>
      </c>
    </row>
    <row r="26" spans="2:9" ht="15" customHeight="1">
      <c r="B26" s="96">
        <v>42</v>
      </c>
      <c r="C26" s="95" t="s">
        <v>40</v>
      </c>
      <c r="D26" s="96" t="s">
        <v>693</v>
      </c>
      <c r="E26" s="94">
        <v>7</v>
      </c>
      <c r="F26" s="94">
        <v>7</v>
      </c>
      <c r="G26" s="96" t="s">
        <v>708</v>
      </c>
      <c r="H26" s="412">
        <v>5</v>
      </c>
      <c r="I26" s="412">
        <f t="shared" si="1"/>
        <v>35</v>
      </c>
    </row>
    <row r="27" spans="2:9" ht="15" customHeight="1">
      <c r="B27" s="96">
        <v>43</v>
      </c>
      <c r="C27" s="95" t="s">
        <v>40</v>
      </c>
      <c r="D27" s="96" t="s">
        <v>691</v>
      </c>
      <c r="E27" s="94">
        <v>8</v>
      </c>
      <c r="F27" s="94">
        <v>8</v>
      </c>
      <c r="G27" s="96" t="s">
        <v>708</v>
      </c>
      <c r="H27" s="412">
        <v>5</v>
      </c>
      <c r="I27" s="412">
        <f t="shared" si="1"/>
        <v>40</v>
      </c>
    </row>
    <row r="28" spans="2:9" ht="15" customHeight="1">
      <c r="B28" s="96">
        <v>44</v>
      </c>
      <c r="C28" s="95" t="s">
        <v>40</v>
      </c>
      <c r="D28" s="96" t="s">
        <v>286</v>
      </c>
      <c r="E28" s="94">
        <v>15</v>
      </c>
      <c r="F28" s="94">
        <v>15</v>
      </c>
      <c r="G28" s="96" t="s">
        <v>700</v>
      </c>
      <c r="H28" s="412">
        <v>5</v>
      </c>
      <c r="I28" s="412">
        <f t="shared" si="1"/>
        <v>75</v>
      </c>
    </row>
    <row r="29" spans="2:9" ht="15" customHeight="1">
      <c r="B29" s="96">
        <v>45</v>
      </c>
      <c r="C29" s="95" t="s">
        <v>40</v>
      </c>
      <c r="D29" s="96" t="s">
        <v>664</v>
      </c>
      <c r="E29" s="94">
        <v>11</v>
      </c>
      <c r="F29" s="94">
        <v>11</v>
      </c>
      <c r="G29" s="96" t="s">
        <v>709</v>
      </c>
      <c r="H29" s="412">
        <v>5</v>
      </c>
      <c r="I29" s="412">
        <f t="shared" si="1"/>
        <v>55</v>
      </c>
    </row>
    <row r="30" spans="2:9" ht="15" customHeight="1">
      <c r="B30" s="96">
        <v>46</v>
      </c>
      <c r="C30" s="95" t="s">
        <v>40</v>
      </c>
      <c r="D30" s="96" t="s">
        <v>699</v>
      </c>
      <c r="E30" s="94">
        <v>20</v>
      </c>
      <c r="F30" s="94">
        <v>20</v>
      </c>
      <c r="G30" s="96" t="s">
        <v>709</v>
      </c>
      <c r="H30" s="412">
        <v>5</v>
      </c>
      <c r="I30" s="412">
        <f t="shared" si="1"/>
        <v>100</v>
      </c>
    </row>
    <row r="31" spans="2:9" ht="15" customHeight="1">
      <c r="B31" s="96">
        <v>47</v>
      </c>
      <c r="C31" s="95" t="s">
        <v>40</v>
      </c>
      <c r="D31" s="96" t="s">
        <v>657</v>
      </c>
      <c r="E31" s="94">
        <v>13</v>
      </c>
      <c r="F31" s="94">
        <v>13</v>
      </c>
      <c r="G31" s="96" t="s">
        <v>628</v>
      </c>
      <c r="H31" s="412">
        <v>5</v>
      </c>
      <c r="I31" s="412">
        <f t="shared" si="1"/>
        <v>65</v>
      </c>
    </row>
    <row r="32" spans="2:9" ht="15" customHeight="1">
      <c r="B32" s="96">
        <v>48</v>
      </c>
      <c r="C32" s="95" t="s">
        <v>40</v>
      </c>
      <c r="D32" s="96" t="s">
        <v>661</v>
      </c>
      <c r="E32" s="94">
        <v>15</v>
      </c>
      <c r="F32" s="94">
        <v>15</v>
      </c>
      <c r="G32" s="96" t="s">
        <v>628</v>
      </c>
      <c r="H32" s="412">
        <v>5</v>
      </c>
      <c r="I32" s="412">
        <f t="shared" si="1"/>
        <v>75</v>
      </c>
    </row>
    <row r="33" spans="2:9" ht="15" customHeight="1">
      <c r="B33" s="96">
        <v>49</v>
      </c>
      <c r="C33" s="95" t="s">
        <v>40</v>
      </c>
      <c r="D33" s="96" t="s">
        <v>658</v>
      </c>
      <c r="E33" s="94">
        <v>15</v>
      </c>
      <c r="F33" s="94">
        <v>15</v>
      </c>
      <c r="G33" s="96" t="s">
        <v>632</v>
      </c>
      <c r="H33" s="412">
        <v>5</v>
      </c>
      <c r="I33" s="412">
        <f t="shared" si="1"/>
        <v>75</v>
      </c>
    </row>
    <row r="34" spans="2:9" ht="15" customHeight="1">
      <c r="B34" s="96">
        <v>50</v>
      </c>
      <c r="C34" s="95" t="s">
        <v>40</v>
      </c>
      <c r="D34" s="96" t="s">
        <v>681</v>
      </c>
      <c r="E34" s="94">
        <v>4</v>
      </c>
      <c r="F34" s="94">
        <v>4</v>
      </c>
      <c r="G34" s="96" t="s">
        <v>632</v>
      </c>
      <c r="H34" s="412">
        <v>5</v>
      </c>
      <c r="I34" s="412">
        <f t="shared" si="1"/>
        <v>20</v>
      </c>
    </row>
    <row r="35" spans="2:9" ht="15" customHeight="1">
      <c r="B35" s="96">
        <v>51</v>
      </c>
      <c r="C35" s="95" t="s">
        <v>40</v>
      </c>
      <c r="D35" s="96" t="s">
        <v>694</v>
      </c>
      <c r="E35" s="94">
        <v>13</v>
      </c>
      <c r="F35" s="94">
        <v>13</v>
      </c>
      <c r="G35" s="96" t="s">
        <v>632</v>
      </c>
      <c r="H35" s="412">
        <v>5</v>
      </c>
      <c r="I35" s="412">
        <f t="shared" si="1"/>
        <v>65</v>
      </c>
    </row>
    <row r="36" spans="2:9" ht="15" customHeight="1">
      <c r="B36" s="96">
        <v>53</v>
      </c>
      <c r="C36" s="95" t="s">
        <v>40</v>
      </c>
      <c r="D36" s="96" t="s">
        <v>690</v>
      </c>
      <c r="E36" s="94">
        <v>19</v>
      </c>
      <c r="F36" s="94">
        <v>19</v>
      </c>
      <c r="G36" s="96" t="s">
        <v>641</v>
      </c>
      <c r="H36" s="412">
        <v>5</v>
      </c>
      <c r="I36" s="412">
        <f t="shared" si="1"/>
        <v>95</v>
      </c>
    </row>
    <row r="37" spans="2:9" ht="15" customHeight="1">
      <c r="B37" s="96">
        <v>54</v>
      </c>
      <c r="C37" s="95" t="s">
        <v>40</v>
      </c>
      <c r="D37" s="96" t="s">
        <v>666</v>
      </c>
      <c r="E37" s="94">
        <v>21</v>
      </c>
      <c r="F37" s="94">
        <v>21</v>
      </c>
      <c r="G37" s="96" t="s">
        <v>621</v>
      </c>
      <c r="H37" s="412">
        <v>5</v>
      </c>
      <c r="I37" s="412">
        <f t="shared" si="1"/>
        <v>105</v>
      </c>
    </row>
    <row r="38" spans="2:9" ht="15" customHeight="1">
      <c r="B38" s="96">
        <v>55</v>
      </c>
      <c r="C38" s="95" t="s">
        <v>40</v>
      </c>
      <c r="D38" s="96" t="s">
        <v>670</v>
      </c>
      <c r="E38" s="94">
        <v>25</v>
      </c>
      <c r="F38" s="94">
        <v>25</v>
      </c>
      <c r="G38" s="96" t="s">
        <v>621</v>
      </c>
      <c r="H38" s="412">
        <v>5</v>
      </c>
      <c r="I38" s="412">
        <f t="shared" si="1"/>
        <v>125</v>
      </c>
    </row>
    <row r="39" spans="2:9" ht="15" customHeight="1">
      <c r="B39" s="96">
        <v>58</v>
      </c>
      <c r="C39" s="95" t="s">
        <v>40</v>
      </c>
      <c r="D39" s="96" t="s">
        <v>294</v>
      </c>
      <c r="E39" s="94">
        <v>22</v>
      </c>
      <c r="F39" s="94">
        <v>22</v>
      </c>
      <c r="G39" s="96" t="s">
        <v>876</v>
      </c>
      <c r="H39" s="412">
        <v>5</v>
      </c>
      <c r="I39" s="412">
        <f t="shared" si="1"/>
        <v>110</v>
      </c>
    </row>
    <row r="40" spans="2:9" ht="15" customHeight="1">
      <c r="B40" s="96">
        <v>59</v>
      </c>
      <c r="C40" s="95" t="s">
        <v>40</v>
      </c>
      <c r="D40" s="96" t="s">
        <v>302</v>
      </c>
      <c r="E40" s="94">
        <v>26</v>
      </c>
      <c r="F40" s="94">
        <v>26</v>
      </c>
      <c r="G40" s="96" t="s">
        <v>898</v>
      </c>
      <c r="H40" s="412">
        <v>5</v>
      </c>
      <c r="I40" s="412">
        <f t="shared" si="1"/>
        <v>130</v>
      </c>
    </row>
    <row r="41" spans="2:9" ht="15" customHeight="1">
      <c r="B41" s="96">
        <v>60</v>
      </c>
      <c r="C41" s="95" t="s">
        <v>40</v>
      </c>
      <c r="D41" s="96" t="s">
        <v>910</v>
      </c>
      <c r="E41" s="94">
        <v>19</v>
      </c>
      <c r="F41" s="94">
        <v>19</v>
      </c>
      <c r="G41" s="96" t="s">
        <v>924</v>
      </c>
      <c r="H41" s="412">
        <v>5</v>
      </c>
      <c r="I41" s="412">
        <f t="shared" si="1"/>
        <v>95</v>
      </c>
    </row>
    <row r="42" spans="2:9" ht="15" customHeight="1">
      <c r="B42" s="96">
        <v>63</v>
      </c>
      <c r="C42" s="95" t="s">
        <v>40</v>
      </c>
      <c r="D42" s="96" t="s">
        <v>310</v>
      </c>
      <c r="E42" s="94">
        <v>23</v>
      </c>
      <c r="F42" s="94">
        <v>23</v>
      </c>
      <c r="G42" s="96" t="s">
        <v>893</v>
      </c>
      <c r="H42" s="412">
        <v>5</v>
      </c>
      <c r="I42" s="412">
        <f t="shared" si="1"/>
        <v>115</v>
      </c>
    </row>
    <row r="43" spans="2:9" ht="15" customHeight="1">
      <c r="B43" s="96">
        <v>64</v>
      </c>
      <c r="C43" s="95" t="s">
        <v>40</v>
      </c>
      <c r="D43" s="96" t="s">
        <v>314</v>
      </c>
      <c r="E43" s="94">
        <v>35</v>
      </c>
      <c r="F43" s="94">
        <v>35</v>
      </c>
      <c r="G43" s="96" t="s">
        <v>923</v>
      </c>
      <c r="H43" s="412">
        <v>5</v>
      </c>
      <c r="I43" s="412">
        <f t="shared" si="1"/>
        <v>175</v>
      </c>
    </row>
    <row r="44" spans="2:9" ht="15" customHeight="1">
      <c r="B44" s="96">
        <v>66</v>
      </c>
      <c r="C44" s="95" t="s">
        <v>40</v>
      </c>
      <c r="D44" s="96" t="s">
        <v>901</v>
      </c>
      <c r="E44" s="94">
        <v>26</v>
      </c>
      <c r="F44" s="94">
        <v>26</v>
      </c>
      <c r="G44" s="96" t="s">
        <v>873</v>
      </c>
      <c r="H44" s="412">
        <v>5</v>
      </c>
      <c r="I44" s="412">
        <f t="shared" si="1"/>
        <v>130</v>
      </c>
    </row>
    <row r="45" spans="2:9" ht="15" customHeight="1">
      <c r="B45" s="96">
        <v>69</v>
      </c>
      <c r="C45" s="95" t="s">
        <v>40</v>
      </c>
      <c r="D45" s="96" t="s">
        <v>453</v>
      </c>
      <c r="E45" s="94">
        <v>19</v>
      </c>
      <c r="F45" s="94">
        <v>19</v>
      </c>
      <c r="G45" s="96" t="s">
        <v>885</v>
      </c>
      <c r="H45" s="412">
        <v>5</v>
      </c>
      <c r="I45" s="412">
        <f t="shared" si="1"/>
        <v>95</v>
      </c>
    </row>
    <row r="46" spans="2:9" ht="15" customHeight="1">
      <c r="B46" s="96">
        <v>72</v>
      </c>
      <c r="C46" s="95" t="s">
        <v>40</v>
      </c>
      <c r="D46" s="96" t="s">
        <v>327</v>
      </c>
      <c r="E46" s="94">
        <v>27</v>
      </c>
      <c r="F46" s="94">
        <v>27</v>
      </c>
      <c r="G46" s="96" t="s">
        <v>892</v>
      </c>
      <c r="H46" s="412">
        <v>5</v>
      </c>
      <c r="I46" s="412">
        <f t="shared" si="1"/>
        <v>135</v>
      </c>
    </row>
    <row r="47" spans="2:9" ht="15" customHeight="1">
      <c r="B47" s="96">
        <v>74</v>
      </c>
      <c r="C47" s="95" t="s">
        <v>40</v>
      </c>
      <c r="D47" s="96" t="s">
        <v>482</v>
      </c>
      <c r="E47" s="94">
        <v>21</v>
      </c>
      <c r="F47" s="94">
        <v>21</v>
      </c>
      <c r="G47" s="96" t="s">
        <v>887</v>
      </c>
      <c r="H47" s="412">
        <v>5</v>
      </c>
      <c r="I47" s="412">
        <f>H47*F47</f>
        <v>105</v>
      </c>
    </row>
    <row r="48" spans="2:9" ht="15" customHeight="1">
      <c r="B48" s="96">
        <v>76</v>
      </c>
      <c r="C48" s="95" t="s">
        <v>40</v>
      </c>
      <c r="D48" s="96" t="s">
        <v>493</v>
      </c>
      <c r="E48" s="94">
        <v>24</v>
      </c>
      <c r="F48" s="94">
        <v>24</v>
      </c>
      <c r="G48" s="96" t="s">
        <v>1066</v>
      </c>
      <c r="H48" s="412">
        <v>5</v>
      </c>
      <c r="I48" s="412">
        <f t="shared" ref="I48:I64" si="2">H48*F48</f>
        <v>120</v>
      </c>
    </row>
    <row r="49" spans="2:9" ht="15" customHeight="1">
      <c r="B49" s="96">
        <v>77</v>
      </c>
      <c r="C49" s="95" t="s">
        <v>40</v>
      </c>
      <c r="D49" s="96" t="s">
        <v>545</v>
      </c>
      <c r="E49" s="94">
        <v>16</v>
      </c>
      <c r="F49" s="94">
        <v>16</v>
      </c>
      <c r="G49" s="96" t="s">
        <v>1006</v>
      </c>
      <c r="H49" s="412">
        <v>5</v>
      </c>
      <c r="I49" s="412">
        <f t="shared" si="2"/>
        <v>80</v>
      </c>
    </row>
    <row r="50" spans="2:9" ht="15" customHeight="1">
      <c r="B50" s="96">
        <v>78</v>
      </c>
      <c r="C50" s="95" t="s">
        <v>40</v>
      </c>
      <c r="D50" s="96" t="s">
        <v>460</v>
      </c>
      <c r="E50" s="94">
        <v>27</v>
      </c>
      <c r="F50" s="94">
        <v>25</v>
      </c>
      <c r="G50" s="96" t="s">
        <v>1018</v>
      </c>
      <c r="H50" s="412">
        <v>5</v>
      </c>
      <c r="I50" s="412">
        <f t="shared" si="2"/>
        <v>125</v>
      </c>
    </row>
    <row r="51" spans="2:9" ht="15" customHeight="1">
      <c r="B51" s="96">
        <v>79</v>
      </c>
      <c r="C51" s="95" t="s">
        <v>40</v>
      </c>
      <c r="D51" s="96" t="s">
        <v>516</v>
      </c>
      <c r="E51" s="94">
        <v>27</v>
      </c>
      <c r="F51" s="94">
        <v>27</v>
      </c>
      <c r="G51" s="96" t="s">
        <v>1018</v>
      </c>
      <c r="H51" s="412">
        <v>5</v>
      </c>
      <c r="I51" s="412">
        <f t="shared" si="2"/>
        <v>135</v>
      </c>
    </row>
    <row r="52" spans="2:9" ht="15" customHeight="1">
      <c r="B52" s="96">
        <v>80</v>
      </c>
      <c r="C52" s="95" t="s">
        <v>40</v>
      </c>
      <c r="D52" s="96" t="s">
        <v>487</v>
      </c>
      <c r="E52" s="94">
        <v>19</v>
      </c>
      <c r="F52" s="94">
        <v>19</v>
      </c>
      <c r="G52" s="96" t="s">
        <v>1021</v>
      </c>
      <c r="H52" s="412">
        <v>5</v>
      </c>
      <c r="I52" s="412">
        <f t="shared" si="2"/>
        <v>95</v>
      </c>
    </row>
    <row r="53" spans="2:9" ht="15" customHeight="1">
      <c r="B53" s="96">
        <v>82</v>
      </c>
      <c r="C53" s="95" t="s">
        <v>40</v>
      </c>
      <c r="D53" s="96" t="s">
        <v>537</v>
      </c>
      <c r="E53" s="94">
        <v>21</v>
      </c>
      <c r="F53" s="94">
        <v>21</v>
      </c>
      <c r="G53" s="96" t="s">
        <v>1067</v>
      </c>
      <c r="H53" s="412">
        <v>5</v>
      </c>
      <c r="I53" s="412">
        <f t="shared" si="2"/>
        <v>105</v>
      </c>
    </row>
    <row r="54" spans="2:9" ht="15" customHeight="1">
      <c r="B54" s="96">
        <v>86</v>
      </c>
      <c r="C54" s="95" t="s">
        <v>40</v>
      </c>
      <c r="D54" s="96" t="s">
        <v>547</v>
      </c>
      <c r="E54" s="94">
        <v>16</v>
      </c>
      <c r="F54" s="94">
        <v>16</v>
      </c>
      <c r="G54" s="96" t="s">
        <v>1038</v>
      </c>
      <c r="H54" s="412">
        <v>5</v>
      </c>
      <c r="I54" s="412">
        <f t="shared" si="2"/>
        <v>80</v>
      </c>
    </row>
    <row r="55" spans="2:9" ht="15" customHeight="1">
      <c r="B55" s="96">
        <v>88</v>
      </c>
      <c r="C55" s="95" t="s">
        <v>40</v>
      </c>
      <c r="D55" s="96" t="s">
        <v>1040</v>
      </c>
      <c r="E55" s="94">
        <v>8</v>
      </c>
      <c r="F55" s="94">
        <v>8</v>
      </c>
      <c r="G55" s="96" t="s">
        <v>1068</v>
      </c>
      <c r="H55" s="412">
        <v>5</v>
      </c>
      <c r="I55" s="412">
        <f t="shared" si="2"/>
        <v>40</v>
      </c>
    </row>
    <row r="56" spans="2:9" ht="15" customHeight="1">
      <c r="B56" s="96">
        <v>89</v>
      </c>
      <c r="C56" s="95" t="s">
        <v>40</v>
      </c>
      <c r="D56" s="96" t="s">
        <v>1037</v>
      </c>
      <c r="E56" s="94">
        <v>19</v>
      </c>
      <c r="F56" s="94">
        <v>19</v>
      </c>
      <c r="G56" s="96" t="s">
        <v>1041</v>
      </c>
      <c r="H56" s="412">
        <v>5</v>
      </c>
      <c r="I56" s="412">
        <f t="shared" si="2"/>
        <v>95</v>
      </c>
    </row>
    <row r="57" spans="2:9" ht="15" customHeight="1">
      <c r="B57" s="96">
        <v>92</v>
      </c>
      <c r="C57" s="95" t="s">
        <v>40</v>
      </c>
      <c r="D57" s="96" t="s">
        <v>460</v>
      </c>
      <c r="E57" s="94">
        <v>0</v>
      </c>
      <c r="F57" s="94">
        <v>2</v>
      </c>
      <c r="G57" s="96" t="s">
        <v>1055</v>
      </c>
      <c r="H57" s="412">
        <v>5</v>
      </c>
      <c r="I57" s="412">
        <f>H57*F57</f>
        <v>10</v>
      </c>
    </row>
    <row r="58" spans="2:9" ht="15" customHeight="1">
      <c r="B58" s="96">
        <v>94</v>
      </c>
      <c r="C58" s="95" t="s">
        <v>40</v>
      </c>
      <c r="D58" s="96" t="s">
        <v>743</v>
      </c>
      <c r="E58" s="94">
        <v>20</v>
      </c>
      <c r="F58" s="94">
        <v>20</v>
      </c>
      <c r="G58" s="96" t="s">
        <v>1056</v>
      </c>
      <c r="H58" s="412">
        <v>5</v>
      </c>
      <c r="I58" s="412">
        <f t="shared" si="2"/>
        <v>100</v>
      </c>
    </row>
    <row r="59" spans="2:9" ht="15" customHeight="1">
      <c r="B59" s="96">
        <v>95</v>
      </c>
      <c r="C59" s="95" t="s">
        <v>40</v>
      </c>
      <c r="D59" s="96" t="s">
        <v>761</v>
      </c>
      <c r="E59" s="94">
        <v>34</v>
      </c>
      <c r="F59" s="94">
        <v>34</v>
      </c>
      <c r="G59" s="96" t="s">
        <v>1069</v>
      </c>
      <c r="H59" s="412">
        <v>5</v>
      </c>
      <c r="I59" s="412">
        <f t="shared" si="2"/>
        <v>170</v>
      </c>
    </row>
    <row r="60" spans="2:9" ht="15" customHeight="1">
      <c r="B60" s="96">
        <v>96</v>
      </c>
      <c r="C60" s="95" t="s">
        <v>40</v>
      </c>
      <c r="D60" s="96" t="s">
        <v>738</v>
      </c>
      <c r="E60" s="94">
        <v>13</v>
      </c>
      <c r="F60" s="94">
        <v>13</v>
      </c>
      <c r="G60" s="96" t="s">
        <v>1069</v>
      </c>
      <c r="H60" s="412">
        <v>5</v>
      </c>
      <c r="I60" s="412">
        <f t="shared" si="2"/>
        <v>65</v>
      </c>
    </row>
    <row r="61" spans="2:9" ht="15" customHeight="1">
      <c r="B61" s="96">
        <v>97</v>
      </c>
      <c r="C61" s="95" t="s">
        <v>40</v>
      </c>
      <c r="D61" s="96" t="s">
        <v>776</v>
      </c>
      <c r="E61" s="94">
        <v>23</v>
      </c>
      <c r="F61" s="94">
        <v>23</v>
      </c>
      <c r="G61" s="96" t="s">
        <v>1011</v>
      </c>
      <c r="H61" s="412">
        <v>5</v>
      </c>
      <c r="I61" s="412">
        <f t="shared" si="2"/>
        <v>115</v>
      </c>
    </row>
    <row r="62" spans="2:9" ht="15" customHeight="1">
      <c r="B62" s="96">
        <v>98</v>
      </c>
      <c r="C62" s="95" t="s">
        <v>40</v>
      </c>
      <c r="D62" s="96" t="s">
        <v>856</v>
      </c>
      <c r="E62" s="94">
        <v>16</v>
      </c>
      <c r="F62" s="94">
        <v>16</v>
      </c>
      <c r="G62" s="96" t="s">
        <v>1026</v>
      </c>
      <c r="H62" s="412">
        <v>5</v>
      </c>
      <c r="I62" s="412">
        <f t="shared" si="2"/>
        <v>80</v>
      </c>
    </row>
    <row r="63" spans="2:9" ht="15" customHeight="1">
      <c r="B63" s="96">
        <v>100</v>
      </c>
      <c r="C63" s="95" t="s">
        <v>40</v>
      </c>
      <c r="D63" s="96" t="s">
        <v>808</v>
      </c>
      <c r="E63" s="94">
        <v>22</v>
      </c>
      <c r="F63" s="94">
        <v>22</v>
      </c>
      <c r="G63" s="96" t="s">
        <v>1070</v>
      </c>
      <c r="H63" s="412">
        <v>5</v>
      </c>
      <c r="I63" s="412">
        <f t="shared" si="2"/>
        <v>110</v>
      </c>
    </row>
    <row r="64" spans="2:9" ht="15" customHeight="1">
      <c r="B64" s="96">
        <v>101</v>
      </c>
      <c r="C64" s="95" t="s">
        <v>40</v>
      </c>
      <c r="D64" s="96" t="s">
        <v>802</v>
      </c>
      <c r="E64" s="94">
        <v>25</v>
      </c>
      <c r="F64" s="94">
        <v>25</v>
      </c>
      <c r="G64" s="96" t="s">
        <v>1070</v>
      </c>
      <c r="H64" s="412">
        <v>5</v>
      </c>
      <c r="I64" s="412">
        <f t="shared" si="2"/>
        <v>125</v>
      </c>
    </row>
    <row r="65" spans="2:9" ht="15" customHeight="1">
      <c r="B65" s="260"/>
      <c r="C65" s="261" t="s">
        <v>203</v>
      </c>
      <c r="D65" s="261">
        <f>COUNTA(D11:D64)</f>
        <v>54</v>
      </c>
      <c r="E65" s="262">
        <f>SUM(E11:E64)</f>
        <v>1031</v>
      </c>
      <c r="F65" s="262">
        <f>SUM(F11:F64)</f>
        <v>1031</v>
      </c>
      <c r="G65" s="237"/>
      <c r="H65" s="413"/>
      <c r="I65" s="263">
        <f>SUM(I11:I64)</f>
        <v>5155</v>
      </c>
    </row>
    <row r="66" spans="2:9" ht="15" customHeight="1">
      <c r="B66" s="94">
        <v>3</v>
      </c>
      <c r="C66" s="264" t="s">
        <v>256</v>
      </c>
      <c r="D66" s="96" t="s">
        <v>375</v>
      </c>
      <c r="E66" s="94">
        <v>12</v>
      </c>
      <c r="F66" s="94">
        <v>12</v>
      </c>
      <c r="G66" s="96" t="s">
        <v>376</v>
      </c>
      <c r="H66" s="412">
        <v>1</v>
      </c>
      <c r="I66" s="412">
        <f>H66*F66</f>
        <v>12</v>
      </c>
    </row>
    <row r="67" spans="2:9" ht="15" customHeight="1">
      <c r="B67" s="94">
        <v>67</v>
      </c>
      <c r="C67" s="264" t="s">
        <v>256</v>
      </c>
      <c r="D67" s="96" t="s">
        <v>486</v>
      </c>
      <c r="E67" s="94">
        <v>14</v>
      </c>
      <c r="F67" s="94">
        <v>1</v>
      </c>
      <c r="G67" s="96" t="s">
        <v>875</v>
      </c>
      <c r="H67" s="412">
        <v>1</v>
      </c>
      <c r="I67" s="412">
        <f t="shared" ref="I67:I69" si="3">H67*F67</f>
        <v>1</v>
      </c>
    </row>
    <row r="68" spans="2:9" ht="15" customHeight="1">
      <c r="B68" s="94">
        <v>70</v>
      </c>
      <c r="C68" s="264" t="s">
        <v>256</v>
      </c>
      <c r="D68" s="96" t="s">
        <v>486</v>
      </c>
      <c r="E68" s="94">
        <v>0</v>
      </c>
      <c r="F68" s="94">
        <v>13</v>
      </c>
      <c r="G68" s="96" t="s">
        <v>885</v>
      </c>
      <c r="H68" s="412">
        <v>1</v>
      </c>
      <c r="I68" s="412">
        <f t="shared" si="3"/>
        <v>13</v>
      </c>
    </row>
    <row r="69" spans="2:9" ht="15" customHeight="1">
      <c r="B69" s="94">
        <v>71</v>
      </c>
      <c r="C69" s="264" t="s">
        <v>256</v>
      </c>
      <c r="D69" s="96" t="s">
        <v>909</v>
      </c>
      <c r="E69" s="94">
        <v>8</v>
      </c>
      <c r="F69" s="94">
        <v>8</v>
      </c>
      <c r="G69" s="96" t="s">
        <v>899</v>
      </c>
      <c r="H69" s="412">
        <v>1</v>
      </c>
      <c r="I69" s="412">
        <f t="shared" si="3"/>
        <v>8</v>
      </c>
    </row>
    <row r="70" spans="2:9" ht="15" customHeight="1">
      <c r="B70" s="260"/>
      <c r="C70" s="261" t="s">
        <v>203</v>
      </c>
      <c r="D70" s="261">
        <f>COUNTA(D66:D69)</f>
        <v>4</v>
      </c>
      <c r="E70" s="262">
        <f>SUM(E66:E69)</f>
        <v>34</v>
      </c>
      <c r="F70" s="262">
        <f>SUM(F66:F69)</f>
        <v>34</v>
      </c>
      <c r="G70" s="237"/>
      <c r="H70" s="413"/>
      <c r="I70" s="263">
        <f>SUM(I66:I69)</f>
        <v>34</v>
      </c>
    </row>
    <row r="71" spans="2:9" ht="15" customHeight="1">
      <c r="B71" s="94">
        <v>20</v>
      </c>
      <c r="C71" s="264" t="s">
        <v>44</v>
      </c>
      <c r="D71" s="96" t="s">
        <v>187</v>
      </c>
      <c r="E71" s="94">
        <v>3</v>
      </c>
      <c r="F71" s="94">
        <v>3</v>
      </c>
      <c r="G71" s="96" t="s">
        <v>369</v>
      </c>
      <c r="H71" s="412">
        <v>4</v>
      </c>
      <c r="I71" s="412">
        <f>H71*F71</f>
        <v>12</v>
      </c>
    </row>
    <row r="72" spans="2:9" ht="15" customHeight="1">
      <c r="B72" s="94">
        <v>85</v>
      </c>
      <c r="C72" s="264" t="s">
        <v>44</v>
      </c>
      <c r="D72" s="96" t="s">
        <v>564</v>
      </c>
      <c r="E72" s="94">
        <v>7</v>
      </c>
      <c r="F72" s="94">
        <v>7</v>
      </c>
      <c r="G72" s="96" t="s">
        <v>1036</v>
      </c>
      <c r="H72" s="412">
        <v>4</v>
      </c>
      <c r="I72" s="412">
        <f>H72*F72</f>
        <v>28</v>
      </c>
    </row>
    <row r="73" spans="2:9" ht="15" customHeight="1">
      <c r="B73" s="260"/>
      <c r="C73" s="261" t="s">
        <v>203</v>
      </c>
      <c r="D73" s="261">
        <f>COUNTA(D71:D72)</f>
        <v>2</v>
      </c>
      <c r="E73" s="262">
        <f>SUM(E71:E72)</f>
        <v>10</v>
      </c>
      <c r="F73" s="262">
        <f>SUM(F71:F72)</f>
        <v>10</v>
      </c>
      <c r="G73" s="237"/>
      <c r="H73" s="413"/>
      <c r="I73" s="263">
        <f>SUM(I71:I72)</f>
        <v>40</v>
      </c>
    </row>
    <row r="74" spans="2:9" ht="15" customHeight="1">
      <c r="B74" s="96">
        <v>11</v>
      </c>
      <c r="C74" s="264" t="s">
        <v>925</v>
      </c>
      <c r="D74" s="96" t="s">
        <v>190</v>
      </c>
      <c r="E74" s="94">
        <v>2</v>
      </c>
      <c r="F74" s="94">
        <v>2</v>
      </c>
      <c r="G74" s="96" t="s">
        <v>343</v>
      </c>
      <c r="H74" s="412">
        <v>8</v>
      </c>
      <c r="I74" s="412">
        <f>H74*F74</f>
        <v>16</v>
      </c>
    </row>
    <row r="75" spans="2:9" ht="15" customHeight="1">
      <c r="B75" s="96">
        <v>21</v>
      </c>
      <c r="C75" s="264" t="s">
        <v>925</v>
      </c>
      <c r="D75" s="96" t="s">
        <v>189</v>
      </c>
      <c r="E75" s="94">
        <v>14</v>
      </c>
      <c r="F75" s="94">
        <v>14</v>
      </c>
      <c r="G75" s="96" t="s">
        <v>357</v>
      </c>
      <c r="H75" s="412">
        <v>8</v>
      </c>
      <c r="I75" s="412">
        <f t="shared" ref="I75:I78" si="4">H75*F75</f>
        <v>112</v>
      </c>
    </row>
    <row r="76" spans="2:9" ht="15" customHeight="1">
      <c r="B76" s="96">
        <v>23</v>
      </c>
      <c r="C76" s="264" t="s">
        <v>925</v>
      </c>
      <c r="D76" s="96" t="s">
        <v>188</v>
      </c>
      <c r="E76" s="94">
        <v>21</v>
      </c>
      <c r="F76" s="94">
        <v>21</v>
      </c>
      <c r="G76" s="96" t="s">
        <v>348</v>
      </c>
      <c r="H76" s="412">
        <v>8</v>
      </c>
      <c r="I76" s="412">
        <f t="shared" si="4"/>
        <v>168</v>
      </c>
    </row>
    <row r="77" spans="2:9" ht="15" customHeight="1">
      <c r="B77" s="96">
        <v>83</v>
      </c>
      <c r="C77" s="264" t="s">
        <v>925</v>
      </c>
      <c r="D77" s="96" t="s">
        <v>416</v>
      </c>
      <c r="E77" s="94">
        <v>19</v>
      </c>
      <c r="F77" s="94">
        <v>19</v>
      </c>
      <c r="G77" s="96" t="s">
        <v>1071</v>
      </c>
      <c r="H77" s="412">
        <v>8</v>
      </c>
      <c r="I77" s="412">
        <f t="shared" si="4"/>
        <v>152</v>
      </c>
    </row>
    <row r="78" spans="2:9" ht="15" customHeight="1">
      <c r="B78" s="96">
        <v>90</v>
      </c>
      <c r="C78" s="264" t="s">
        <v>925</v>
      </c>
      <c r="D78" s="96" t="s">
        <v>471</v>
      </c>
      <c r="E78" s="94">
        <v>7</v>
      </c>
      <c r="F78" s="94">
        <v>7</v>
      </c>
      <c r="G78" s="96" t="s">
        <v>1041</v>
      </c>
      <c r="H78" s="412">
        <v>8</v>
      </c>
      <c r="I78" s="412">
        <f t="shared" si="4"/>
        <v>56</v>
      </c>
    </row>
    <row r="79" spans="2:9" ht="15" customHeight="1">
      <c r="B79" s="260"/>
      <c r="C79" s="261" t="s">
        <v>203</v>
      </c>
      <c r="D79" s="261">
        <f>COUNTA(D74:D78)</f>
        <v>5</v>
      </c>
      <c r="E79" s="262">
        <f>SUM(E74:E78)</f>
        <v>63</v>
      </c>
      <c r="F79" s="262">
        <f>SUM(F74:F78)</f>
        <v>63</v>
      </c>
      <c r="G79" s="237"/>
      <c r="H79" s="413"/>
      <c r="I79" s="263">
        <f>SUM(I74:I78)</f>
        <v>504</v>
      </c>
    </row>
    <row r="80" spans="2:9" ht="15" customHeight="1">
      <c r="B80" s="94">
        <v>12</v>
      </c>
      <c r="C80" s="264" t="s">
        <v>191</v>
      </c>
      <c r="D80" s="96" t="s">
        <v>274</v>
      </c>
      <c r="E80" s="94">
        <v>15</v>
      </c>
      <c r="F80" s="94">
        <v>15</v>
      </c>
      <c r="G80" s="96" t="s">
        <v>343</v>
      </c>
      <c r="H80" s="412">
        <v>5</v>
      </c>
      <c r="I80" s="412">
        <f>H80*F80</f>
        <v>75</v>
      </c>
    </row>
    <row r="81" spans="2:9" ht="15" customHeight="1">
      <c r="B81" s="94">
        <v>13</v>
      </c>
      <c r="C81" s="264" t="s">
        <v>191</v>
      </c>
      <c r="D81" s="96" t="s">
        <v>257</v>
      </c>
      <c r="E81" s="94">
        <v>6</v>
      </c>
      <c r="F81" s="94">
        <v>6</v>
      </c>
      <c r="G81" s="96" t="s">
        <v>343</v>
      </c>
      <c r="H81" s="412">
        <v>5</v>
      </c>
      <c r="I81" s="412">
        <f t="shared" ref="I81:I84" si="5">H81*F81</f>
        <v>30</v>
      </c>
    </row>
    <row r="82" spans="2:9" ht="15" customHeight="1">
      <c r="B82" s="94">
        <v>24</v>
      </c>
      <c r="C82" s="264" t="s">
        <v>191</v>
      </c>
      <c r="D82" s="96" t="s">
        <v>192</v>
      </c>
      <c r="E82" s="94">
        <v>11</v>
      </c>
      <c r="F82" s="94">
        <v>11</v>
      </c>
      <c r="G82" s="96" t="s">
        <v>348</v>
      </c>
      <c r="H82" s="412">
        <v>5</v>
      </c>
      <c r="I82" s="412">
        <f t="shared" si="5"/>
        <v>55</v>
      </c>
    </row>
    <row r="83" spans="2:9" ht="15" customHeight="1">
      <c r="B83" s="94">
        <v>52</v>
      </c>
      <c r="C83" s="264" t="s">
        <v>191</v>
      </c>
      <c r="D83" s="96" t="s">
        <v>273</v>
      </c>
      <c r="E83" s="94">
        <v>9</v>
      </c>
      <c r="F83" s="94">
        <v>9</v>
      </c>
      <c r="G83" s="96" t="s">
        <v>632</v>
      </c>
      <c r="H83" s="412">
        <v>5</v>
      </c>
      <c r="I83" s="412">
        <f t="shared" si="5"/>
        <v>45</v>
      </c>
    </row>
    <row r="84" spans="2:9" ht="15" customHeight="1">
      <c r="B84" s="94">
        <v>65</v>
      </c>
      <c r="C84" s="264" t="s">
        <v>191</v>
      </c>
      <c r="D84" s="96" t="s">
        <v>438</v>
      </c>
      <c r="E84" s="94">
        <v>10</v>
      </c>
      <c r="F84" s="94">
        <v>10</v>
      </c>
      <c r="G84" s="96" t="s">
        <v>923</v>
      </c>
      <c r="H84" s="412">
        <v>5</v>
      </c>
      <c r="I84" s="412">
        <f t="shared" si="5"/>
        <v>50</v>
      </c>
    </row>
    <row r="85" spans="2:9" ht="15" customHeight="1">
      <c r="B85" s="260"/>
      <c r="C85" s="261" t="s">
        <v>203</v>
      </c>
      <c r="D85" s="261">
        <f>COUNTA(D80:D84)</f>
        <v>5</v>
      </c>
      <c r="E85" s="262">
        <f>SUM(E80:E84)</f>
        <v>51</v>
      </c>
      <c r="F85" s="262">
        <f>SUM(F80:F84)</f>
        <v>51</v>
      </c>
      <c r="G85" s="237"/>
      <c r="H85" s="413"/>
      <c r="I85" s="263">
        <f>SUM(I80:I84)</f>
        <v>255</v>
      </c>
    </row>
    <row r="86" spans="2:9" ht="15" customHeight="1">
      <c r="B86" s="96">
        <v>6</v>
      </c>
      <c r="C86" s="95" t="s">
        <v>45</v>
      </c>
      <c r="D86" s="96" t="s">
        <v>254</v>
      </c>
      <c r="E86" s="94">
        <v>25</v>
      </c>
      <c r="F86" s="94">
        <v>25</v>
      </c>
      <c r="G86" s="96" t="s">
        <v>363</v>
      </c>
      <c r="H86" s="412">
        <v>9</v>
      </c>
      <c r="I86" s="412">
        <f>H86*F86</f>
        <v>225</v>
      </c>
    </row>
    <row r="87" spans="2:9" ht="15" customHeight="1">
      <c r="B87" s="96">
        <v>14</v>
      </c>
      <c r="C87" s="95" t="s">
        <v>45</v>
      </c>
      <c r="D87" s="96" t="s">
        <v>193</v>
      </c>
      <c r="E87" s="94">
        <v>14</v>
      </c>
      <c r="F87" s="94">
        <v>14</v>
      </c>
      <c r="G87" s="96" t="s">
        <v>343</v>
      </c>
      <c r="H87" s="412">
        <v>9</v>
      </c>
      <c r="I87" s="412">
        <f t="shared" ref="I87:I91" si="6">H87*F87</f>
        <v>126</v>
      </c>
    </row>
    <row r="88" spans="2:9" ht="15" customHeight="1">
      <c r="B88" s="96">
        <v>18</v>
      </c>
      <c r="C88" s="95" t="s">
        <v>45</v>
      </c>
      <c r="D88" s="96" t="s">
        <v>908</v>
      </c>
      <c r="E88" s="94">
        <v>5</v>
      </c>
      <c r="F88" s="94">
        <v>5</v>
      </c>
      <c r="G88" s="96" t="s">
        <v>926</v>
      </c>
      <c r="H88" s="412">
        <v>9</v>
      </c>
      <c r="I88" s="412">
        <f t="shared" si="6"/>
        <v>45</v>
      </c>
    </row>
    <row r="89" spans="2:9" ht="15" customHeight="1">
      <c r="B89" s="96">
        <v>30</v>
      </c>
      <c r="C89" s="95" t="s">
        <v>45</v>
      </c>
      <c r="D89" s="96" t="s">
        <v>267</v>
      </c>
      <c r="E89" s="94">
        <v>2</v>
      </c>
      <c r="F89" s="94">
        <v>2</v>
      </c>
      <c r="G89" s="96" t="s">
        <v>678</v>
      </c>
      <c r="H89" s="412">
        <v>9</v>
      </c>
      <c r="I89" s="412">
        <f t="shared" si="6"/>
        <v>18</v>
      </c>
    </row>
    <row r="90" spans="2:9" ht="15" customHeight="1">
      <c r="B90" s="96">
        <v>93</v>
      </c>
      <c r="C90" s="95" t="s">
        <v>45</v>
      </c>
      <c r="D90" s="96" t="s">
        <v>505</v>
      </c>
      <c r="E90" s="94">
        <v>27</v>
      </c>
      <c r="F90" s="94">
        <v>27</v>
      </c>
      <c r="G90" s="96" t="s">
        <v>1055</v>
      </c>
      <c r="H90" s="412">
        <v>9</v>
      </c>
      <c r="I90" s="412">
        <f t="shared" si="6"/>
        <v>243</v>
      </c>
    </row>
    <row r="91" spans="2:9" ht="15" customHeight="1">
      <c r="B91" s="96">
        <v>99</v>
      </c>
      <c r="C91" s="95" t="s">
        <v>45</v>
      </c>
      <c r="D91" s="96" t="s">
        <v>977</v>
      </c>
      <c r="E91" s="94">
        <v>19</v>
      </c>
      <c r="F91" s="94">
        <v>19</v>
      </c>
      <c r="G91" s="96" t="s">
        <v>1026</v>
      </c>
      <c r="H91" s="412">
        <v>9</v>
      </c>
      <c r="I91" s="412">
        <f t="shared" si="6"/>
        <v>171</v>
      </c>
    </row>
    <row r="92" spans="2:9" ht="15" customHeight="1">
      <c r="B92" s="260"/>
      <c r="C92" s="261" t="s">
        <v>203</v>
      </c>
      <c r="D92" s="261">
        <f>COUNTA(D86:D91)</f>
        <v>6</v>
      </c>
      <c r="E92" s="262">
        <f>SUM(E86:E91)</f>
        <v>92</v>
      </c>
      <c r="F92" s="262">
        <f>SUM(F86:F91)</f>
        <v>92</v>
      </c>
      <c r="G92" s="237"/>
      <c r="H92" s="413"/>
      <c r="I92" s="263">
        <f>SUM(I86:I91)</f>
        <v>828</v>
      </c>
    </row>
    <row r="93" spans="2:9" ht="15" customHeight="1">
      <c r="B93" s="96">
        <v>7</v>
      </c>
      <c r="C93" s="97" t="s">
        <v>46</v>
      </c>
      <c r="D93" s="96" t="s">
        <v>263</v>
      </c>
      <c r="E93" s="94">
        <v>22</v>
      </c>
      <c r="F93" s="94">
        <v>22</v>
      </c>
      <c r="G93" s="96" t="s">
        <v>363</v>
      </c>
      <c r="H93" s="412">
        <v>5</v>
      </c>
      <c r="I93" s="412">
        <f>H93*F93</f>
        <v>110</v>
      </c>
    </row>
    <row r="94" spans="2:9" ht="15" customHeight="1">
      <c r="B94" s="96">
        <v>8</v>
      </c>
      <c r="C94" s="97" t="s">
        <v>46</v>
      </c>
      <c r="D94" s="96" t="s">
        <v>264</v>
      </c>
      <c r="E94" s="94">
        <v>4</v>
      </c>
      <c r="F94" s="94">
        <v>4</v>
      </c>
      <c r="G94" s="96" t="s">
        <v>363</v>
      </c>
      <c r="H94" s="412">
        <v>5</v>
      </c>
      <c r="I94" s="412">
        <f t="shared" ref="I94:I101" si="7">H94*F94</f>
        <v>20</v>
      </c>
    </row>
    <row r="95" spans="2:9" ht="18" customHeight="1">
      <c r="B95" s="96">
        <v>15</v>
      </c>
      <c r="C95" s="97" t="s">
        <v>46</v>
      </c>
      <c r="D95" s="96" t="s">
        <v>195</v>
      </c>
      <c r="E95" s="94">
        <v>10</v>
      </c>
      <c r="F95" s="94">
        <v>10</v>
      </c>
      <c r="G95" s="96" t="s">
        <v>343</v>
      </c>
      <c r="H95" s="412">
        <v>5</v>
      </c>
      <c r="I95" s="412">
        <f t="shared" si="7"/>
        <v>50</v>
      </c>
    </row>
    <row r="96" spans="2:9" ht="15" customHeight="1">
      <c r="B96" s="96">
        <v>25</v>
      </c>
      <c r="C96" s="97" t="s">
        <v>46</v>
      </c>
      <c r="D96" s="96" t="s">
        <v>194</v>
      </c>
      <c r="E96" s="94">
        <v>14</v>
      </c>
      <c r="F96" s="94">
        <v>14</v>
      </c>
      <c r="G96" s="96" t="s">
        <v>349</v>
      </c>
      <c r="H96" s="412">
        <v>5</v>
      </c>
      <c r="I96" s="412">
        <f t="shared" si="7"/>
        <v>70</v>
      </c>
    </row>
    <row r="97" spans="1:17" ht="15" customHeight="1">
      <c r="B97" s="96">
        <v>26</v>
      </c>
      <c r="C97" s="97" t="s">
        <v>46</v>
      </c>
      <c r="D97" s="96" t="s">
        <v>265</v>
      </c>
      <c r="E97" s="94">
        <v>8</v>
      </c>
      <c r="F97" s="94">
        <v>8</v>
      </c>
      <c r="G97" s="96" t="s">
        <v>377</v>
      </c>
      <c r="H97" s="412">
        <v>5</v>
      </c>
      <c r="I97" s="412">
        <f t="shared" si="7"/>
        <v>40</v>
      </c>
    </row>
    <row r="98" spans="1:17" ht="15" customHeight="1">
      <c r="B98" s="96">
        <v>27</v>
      </c>
      <c r="C98" s="97" t="s">
        <v>46</v>
      </c>
      <c r="D98" s="96" t="s">
        <v>272</v>
      </c>
      <c r="E98" s="94">
        <v>3</v>
      </c>
      <c r="F98" s="94">
        <v>3</v>
      </c>
      <c r="G98" s="96" t="s">
        <v>377</v>
      </c>
      <c r="H98" s="412">
        <v>5</v>
      </c>
      <c r="I98" s="412">
        <f t="shared" si="7"/>
        <v>15</v>
      </c>
    </row>
    <row r="99" spans="1:17" ht="15" customHeight="1">
      <c r="B99" s="96">
        <v>61</v>
      </c>
      <c r="C99" s="97" t="s">
        <v>46</v>
      </c>
      <c r="D99" s="96" t="s">
        <v>672</v>
      </c>
      <c r="E99" s="94">
        <v>6</v>
      </c>
      <c r="F99" s="94">
        <v>6</v>
      </c>
      <c r="G99" s="96" t="s">
        <v>922</v>
      </c>
      <c r="H99" s="412">
        <v>5</v>
      </c>
      <c r="I99" s="412">
        <f t="shared" si="7"/>
        <v>30</v>
      </c>
    </row>
    <row r="100" spans="1:17" ht="15" customHeight="1">
      <c r="B100" s="96">
        <v>68</v>
      </c>
      <c r="C100" s="97" t="s">
        <v>46</v>
      </c>
      <c r="D100" s="96" t="s">
        <v>688</v>
      </c>
      <c r="E100" s="94">
        <v>20</v>
      </c>
      <c r="F100" s="94">
        <v>20</v>
      </c>
      <c r="G100" s="96" t="s">
        <v>883</v>
      </c>
      <c r="H100" s="412">
        <v>5</v>
      </c>
      <c r="I100" s="412">
        <f t="shared" si="7"/>
        <v>100</v>
      </c>
    </row>
    <row r="101" spans="1:17" ht="15" customHeight="1">
      <c r="B101" s="96">
        <v>84</v>
      </c>
      <c r="C101" s="97" t="s">
        <v>46</v>
      </c>
      <c r="D101" s="96" t="s">
        <v>412</v>
      </c>
      <c r="E101" s="94">
        <v>19</v>
      </c>
      <c r="F101" s="94">
        <v>19</v>
      </c>
      <c r="G101" s="96" t="s">
        <v>1071</v>
      </c>
      <c r="H101" s="412">
        <v>5</v>
      </c>
      <c r="I101" s="412">
        <f t="shared" si="7"/>
        <v>95</v>
      </c>
    </row>
    <row r="102" spans="1:17" ht="15" customHeight="1">
      <c r="B102" s="260"/>
      <c r="C102" s="261" t="s">
        <v>203</v>
      </c>
      <c r="D102" s="261">
        <f>COUNTA(D93:D101)</f>
        <v>9</v>
      </c>
      <c r="E102" s="262">
        <f>SUM(E93:E101)</f>
        <v>106</v>
      </c>
      <c r="F102" s="262">
        <f>SUM(F93:F101)</f>
        <v>106</v>
      </c>
      <c r="G102" s="237"/>
      <c r="H102" s="413"/>
      <c r="I102" s="263">
        <f>SUM(I93:I101)</f>
        <v>530</v>
      </c>
    </row>
    <row r="103" spans="1:17" ht="15" customHeight="1">
      <c r="B103" s="94">
        <v>9</v>
      </c>
      <c r="C103" s="95" t="s">
        <v>85</v>
      </c>
      <c r="D103" s="96" t="s">
        <v>196</v>
      </c>
      <c r="E103" s="94">
        <v>4</v>
      </c>
      <c r="F103" s="94">
        <v>4</v>
      </c>
      <c r="G103" s="96" t="s">
        <v>363</v>
      </c>
      <c r="H103" s="412">
        <v>4</v>
      </c>
      <c r="I103" s="412">
        <f>H103*F103</f>
        <v>16</v>
      </c>
    </row>
    <row r="104" spans="1:17" ht="15" customHeight="1">
      <c r="B104" s="94">
        <v>16</v>
      </c>
      <c r="C104" s="95" t="s">
        <v>85</v>
      </c>
      <c r="D104" s="96" t="s">
        <v>197</v>
      </c>
      <c r="E104" s="94">
        <v>12</v>
      </c>
      <c r="F104" s="94">
        <v>12</v>
      </c>
      <c r="G104" s="96" t="s">
        <v>343</v>
      </c>
      <c r="H104" s="412">
        <v>4</v>
      </c>
      <c r="I104" s="412">
        <f>H104*F104</f>
        <v>48</v>
      </c>
    </row>
    <row r="105" spans="1:17" ht="15" customHeight="1">
      <c r="B105" s="94">
        <v>28</v>
      </c>
      <c r="C105" s="95" t="s">
        <v>85</v>
      </c>
      <c r="D105" s="96" t="s">
        <v>266</v>
      </c>
      <c r="E105" s="94">
        <v>1</v>
      </c>
      <c r="F105" s="94">
        <v>1</v>
      </c>
      <c r="G105" s="96" t="s">
        <v>377</v>
      </c>
      <c r="H105" s="412">
        <v>4</v>
      </c>
      <c r="I105" s="412">
        <f>H105*F105</f>
        <v>4</v>
      </c>
    </row>
    <row r="106" spans="1:17" ht="15" customHeight="1">
      <c r="B106" s="260"/>
      <c r="C106" s="261" t="s">
        <v>203</v>
      </c>
      <c r="D106" s="261">
        <f>COUNTA(D103:D105)</f>
        <v>3</v>
      </c>
      <c r="E106" s="262">
        <f>SUM(E103:E105)</f>
        <v>17</v>
      </c>
      <c r="F106" s="262">
        <f>SUM(F103:F105)</f>
        <v>17</v>
      </c>
      <c r="G106" s="237"/>
      <c r="H106" s="413"/>
      <c r="I106" s="263">
        <f>SUM(I103:I105)</f>
        <v>68</v>
      </c>
    </row>
    <row r="107" spans="1:17" ht="15" customHeight="1">
      <c r="B107" s="96">
        <v>81</v>
      </c>
      <c r="C107" s="95" t="s">
        <v>538</v>
      </c>
      <c r="D107" s="96" t="s">
        <v>539</v>
      </c>
      <c r="E107" s="94">
        <v>0</v>
      </c>
      <c r="F107" s="94">
        <v>1</v>
      </c>
      <c r="G107" s="96" t="s">
        <v>1033</v>
      </c>
      <c r="H107" s="412">
        <v>5</v>
      </c>
      <c r="I107" s="412">
        <f>H107*F107</f>
        <v>5</v>
      </c>
    </row>
    <row r="108" spans="1:17" ht="15" customHeight="1">
      <c r="B108" s="96">
        <v>87</v>
      </c>
      <c r="C108" s="95" t="s">
        <v>538</v>
      </c>
      <c r="D108" s="96" t="s">
        <v>539</v>
      </c>
      <c r="E108" s="94">
        <v>23</v>
      </c>
      <c r="F108" s="94">
        <v>22</v>
      </c>
      <c r="G108" s="96" t="s">
        <v>1038</v>
      </c>
      <c r="H108" s="412">
        <v>5</v>
      </c>
      <c r="I108" s="412">
        <f>H108*F108</f>
        <v>110</v>
      </c>
    </row>
    <row r="109" spans="1:17" ht="15" customHeight="1">
      <c r="A109" s="99"/>
      <c r="B109" s="236"/>
      <c r="C109" s="261" t="s">
        <v>203</v>
      </c>
      <c r="D109" s="261">
        <f>COUNTA(D107:D108)</f>
        <v>2</v>
      </c>
      <c r="E109" s="262">
        <f>SUM(E107:E108)</f>
        <v>23</v>
      </c>
      <c r="F109" s="262">
        <f>SUM(F107:F108)</f>
        <v>23</v>
      </c>
      <c r="G109" s="236"/>
      <c r="H109" s="413"/>
      <c r="I109" s="263">
        <f>SUM(I107:I108)</f>
        <v>115</v>
      </c>
      <c r="J109" s="98"/>
      <c r="K109" s="98"/>
      <c r="L109" s="98"/>
      <c r="M109" s="98"/>
      <c r="N109" s="98"/>
      <c r="O109" s="98"/>
      <c r="P109" s="98"/>
      <c r="Q109" s="98"/>
    </row>
    <row r="110" spans="1:17">
      <c r="B110" s="106">
        <v>10</v>
      </c>
      <c r="C110" s="107" t="s">
        <v>47</v>
      </c>
      <c r="D110" s="100" t="s">
        <v>199</v>
      </c>
      <c r="E110" s="106">
        <v>5</v>
      </c>
      <c r="F110" s="106">
        <v>5</v>
      </c>
      <c r="G110" s="100" t="s">
        <v>363</v>
      </c>
      <c r="H110" s="412">
        <v>7</v>
      </c>
      <c r="I110" s="412">
        <f>H110*F110</f>
        <v>35</v>
      </c>
    </row>
    <row r="111" spans="1:17" s="98" customFormat="1">
      <c r="A111" s="14"/>
      <c r="B111" s="106">
        <v>17</v>
      </c>
      <c r="C111" s="107" t="s">
        <v>47</v>
      </c>
      <c r="D111" s="100" t="s">
        <v>198</v>
      </c>
      <c r="E111" s="106">
        <v>12</v>
      </c>
      <c r="F111" s="106">
        <v>12</v>
      </c>
      <c r="G111" s="100" t="s">
        <v>343</v>
      </c>
      <c r="H111" s="412">
        <v>7</v>
      </c>
      <c r="I111" s="412">
        <f>H111*F111</f>
        <v>84</v>
      </c>
      <c r="J111" s="88"/>
      <c r="K111" s="88"/>
      <c r="L111" s="88"/>
      <c r="M111" s="88"/>
      <c r="N111" s="88"/>
      <c r="O111" s="88"/>
      <c r="P111" s="88"/>
      <c r="Q111" s="88"/>
    </row>
    <row r="112" spans="1:17">
      <c r="B112" s="106">
        <v>22</v>
      </c>
      <c r="C112" s="107" t="s">
        <v>47</v>
      </c>
      <c r="D112" s="100" t="s">
        <v>200</v>
      </c>
      <c r="E112" s="106">
        <v>27</v>
      </c>
      <c r="F112" s="106">
        <v>27</v>
      </c>
      <c r="G112" s="100" t="s">
        <v>346</v>
      </c>
      <c r="H112" s="412">
        <v>7</v>
      </c>
      <c r="I112" s="412">
        <f>H112*F112</f>
        <v>189</v>
      </c>
    </row>
    <row r="113" spans="1:17">
      <c r="B113" s="106">
        <v>31</v>
      </c>
      <c r="C113" s="107" t="s">
        <v>47</v>
      </c>
      <c r="D113" s="100" t="s">
        <v>259</v>
      </c>
      <c r="E113" s="106">
        <v>11</v>
      </c>
      <c r="F113" s="106">
        <v>11</v>
      </c>
      <c r="G113" s="100" t="s">
        <v>678</v>
      </c>
      <c r="H113" s="412">
        <v>7</v>
      </c>
      <c r="I113" s="412">
        <f t="shared" ref="I113:I115" si="8">H113*F113</f>
        <v>77</v>
      </c>
    </row>
    <row r="114" spans="1:17">
      <c r="B114" s="106">
        <v>56</v>
      </c>
      <c r="C114" s="107" t="s">
        <v>47</v>
      </c>
      <c r="D114" s="100" t="s">
        <v>695</v>
      </c>
      <c r="E114" s="106">
        <v>7</v>
      </c>
      <c r="F114" s="106">
        <v>7</v>
      </c>
      <c r="G114" s="100" t="s">
        <v>874</v>
      </c>
      <c r="H114" s="412">
        <v>7</v>
      </c>
      <c r="I114" s="412">
        <f t="shared" si="8"/>
        <v>49</v>
      </c>
    </row>
    <row r="115" spans="1:17">
      <c r="B115" s="106">
        <v>73</v>
      </c>
      <c r="C115" s="107" t="s">
        <v>47</v>
      </c>
      <c r="D115" s="100" t="s">
        <v>928</v>
      </c>
      <c r="E115" s="106">
        <v>17</v>
      </c>
      <c r="F115" s="106">
        <v>17</v>
      </c>
      <c r="G115" s="100" t="s">
        <v>927</v>
      </c>
      <c r="H115" s="412">
        <v>7</v>
      </c>
      <c r="I115" s="412">
        <f t="shared" si="8"/>
        <v>119</v>
      </c>
    </row>
    <row r="116" spans="1:17" ht="15" customHeight="1">
      <c r="A116" s="99"/>
      <c r="B116" s="236"/>
      <c r="C116" s="261" t="s">
        <v>203</v>
      </c>
      <c r="D116" s="261">
        <f>COUNTA(D110:D115)</f>
        <v>6</v>
      </c>
      <c r="E116" s="262">
        <f>SUM(E110:E115)</f>
        <v>79</v>
      </c>
      <c r="F116" s="262">
        <f>SUM(F110:F115)</f>
        <v>79</v>
      </c>
      <c r="G116" s="236"/>
      <c r="H116" s="413"/>
      <c r="I116" s="263">
        <f>SUM(I110:I115)</f>
        <v>553</v>
      </c>
      <c r="J116" s="98"/>
      <c r="K116" s="98"/>
      <c r="L116" s="98"/>
      <c r="M116" s="98"/>
      <c r="N116" s="98"/>
      <c r="O116" s="98"/>
      <c r="P116" s="98"/>
      <c r="Q116" s="98"/>
    </row>
    <row r="117" spans="1:17" ht="15" customHeight="1">
      <c r="A117" s="99"/>
      <c r="B117" s="106">
        <v>37</v>
      </c>
      <c r="C117" s="107" t="s">
        <v>432</v>
      </c>
      <c r="D117" s="100" t="s">
        <v>696</v>
      </c>
      <c r="E117" s="106">
        <v>10</v>
      </c>
      <c r="F117" s="106">
        <v>10</v>
      </c>
      <c r="G117" s="100" t="s">
        <v>637</v>
      </c>
      <c r="H117" s="412">
        <v>8</v>
      </c>
      <c r="I117" s="412">
        <f>H117*F117</f>
        <v>80</v>
      </c>
      <c r="J117" s="98"/>
      <c r="K117" s="98"/>
      <c r="L117" s="98"/>
      <c r="M117" s="98"/>
      <c r="N117" s="98"/>
      <c r="O117" s="98"/>
      <c r="P117" s="98"/>
      <c r="Q117" s="98"/>
    </row>
    <row r="118" spans="1:17" ht="15" customHeight="1">
      <c r="A118" s="99"/>
      <c r="B118" s="106">
        <v>57</v>
      </c>
      <c r="C118" s="107" t="s">
        <v>432</v>
      </c>
      <c r="D118" s="100" t="s">
        <v>689</v>
      </c>
      <c r="E118" s="106">
        <v>16</v>
      </c>
      <c r="F118" s="106">
        <v>16</v>
      </c>
      <c r="G118" s="100" t="s">
        <v>874</v>
      </c>
      <c r="H118" s="412">
        <v>8</v>
      </c>
      <c r="I118" s="412">
        <f>H118*F118</f>
        <v>128</v>
      </c>
      <c r="J118" s="98"/>
      <c r="K118" s="98"/>
      <c r="L118" s="98"/>
      <c r="M118" s="98"/>
      <c r="N118" s="98"/>
      <c r="O118" s="98"/>
      <c r="P118" s="98"/>
      <c r="Q118" s="98"/>
    </row>
    <row r="119" spans="1:17" ht="15" customHeight="1">
      <c r="A119" s="99"/>
      <c r="B119" s="106">
        <v>62</v>
      </c>
      <c r="C119" s="107" t="s">
        <v>432</v>
      </c>
      <c r="D119" s="100" t="s">
        <v>698</v>
      </c>
      <c r="E119" s="106">
        <v>16</v>
      </c>
      <c r="F119" s="106">
        <v>16</v>
      </c>
      <c r="G119" s="100" t="s">
        <v>920</v>
      </c>
      <c r="H119" s="412">
        <v>8</v>
      </c>
      <c r="I119" s="412">
        <f>H119*F119</f>
        <v>128</v>
      </c>
      <c r="J119" s="98"/>
      <c r="K119" s="98"/>
      <c r="L119" s="98"/>
      <c r="M119" s="98"/>
      <c r="N119" s="98"/>
      <c r="O119" s="98"/>
      <c r="P119" s="98"/>
      <c r="Q119" s="98"/>
    </row>
    <row r="120" spans="1:17" ht="15" customHeight="1">
      <c r="A120" s="99"/>
      <c r="B120" s="106">
        <v>75</v>
      </c>
      <c r="C120" s="107" t="s">
        <v>432</v>
      </c>
      <c r="D120" s="100" t="s">
        <v>912</v>
      </c>
      <c r="E120" s="106">
        <v>25</v>
      </c>
      <c r="F120" s="106">
        <v>25</v>
      </c>
      <c r="G120" s="100" t="s">
        <v>888</v>
      </c>
      <c r="H120" s="412">
        <v>8</v>
      </c>
      <c r="I120" s="412">
        <f t="shared" ref="I120" si="9">H120*F120</f>
        <v>200</v>
      </c>
      <c r="J120" s="98"/>
      <c r="K120" s="98"/>
      <c r="L120" s="98"/>
      <c r="M120" s="98"/>
      <c r="N120" s="98"/>
      <c r="O120" s="98"/>
      <c r="P120" s="98"/>
      <c r="Q120" s="98"/>
    </row>
    <row r="121" spans="1:17" ht="15" customHeight="1">
      <c r="A121" s="99"/>
      <c r="B121" s="236"/>
      <c r="C121" s="261" t="s">
        <v>203</v>
      </c>
      <c r="D121" s="261">
        <f>COUNTA(D117:D120)</f>
        <v>4</v>
      </c>
      <c r="E121" s="262">
        <f>SUM(E117:E120)</f>
        <v>67</v>
      </c>
      <c r="F121" s="262">
        <f>SUM(F117:F120)</f>
        <v>67</v>
      </c>
      <c r="G121" s="236"/>
      <c r="H121" s="413"/>
      <c r="I121" s="263">
        <f>SUM(I117:I120)</f>
        <v>536</v>
      </c>
      <c r="J121" s="98"/>
      <c r="K121" s="98"/>
      <c r="L121" s="98"/>
      <c r="M121" s="98"/>
      <c r="N121" s="98"/>
      <c r="O121" s="98"/>
      <c r="P121" s="98"/>
      <c r="Q121" s="98"/>
    </row>
    <row r="122" spans="1:17" ht="15" customHeight="1">
      <c r="A122" s="99"/>
      <c r="B122" s="106">
        <v>91</v>
      </c>
      <c r="C122" s="107" t="s">
        <v>48</v>
      </c>
      <c r="D122" s="100" t="s">
        <v>489</v>
      </c>
      <c r="E122" s="106">
        <v>19</v>
      </c>
      <c r="F122" s="106">
        <v>19</v>
      </c>
      <c r="G122" s="391">
        <v>45615</v>
      </c>
      <c r="H122" s="412">
        <v>8</v>
      </c>
      <c r="I122" s="412">
        <f>H122*F122</f>
        <v>152</v>
      </c>
      <c r="J122" s="98"/>
      <c r="K122" s="98"/>
      <c r="L122" s="98"/>
      <c r="M122" s="98"/>
      <c r="N122" s="98"/>
      <c r="O122" s="98"/>
      <c r="P122" s="98"/>
      <c r="Q122" s="98"/>
    </row>
    <row r="123" spans="1:17" ht="15" customHeight="1">
      <c r="A123" s="99"/>
      <c r="B123" s="236"/>
      <c r="C123" s="261" t="s">
        <v>203</v>
      </c>
      <c r="D123" s="261">
        <f>COUNTA(D119:D122)</f>
        <v>4</v>
      </c>
      <c r="E123" s="262">
        <f>SUM(E122)</f>
        <v>19</v>
      </c>
      <c r="F123" s="262">
        <f>SUM(F122)</f>
        <v>19</v>
      </c>
      <c r="G123" s="236"/>
      <c r="H123" s="413"/>
      <c r="I123" s="263">
        <f>SUM(I122)</f>
        <v>152</v>
      </c>
      <c r="J123" s="98"/>
      <c r="K123" s="98"/>
      <c r="L123" s="98"/>
      <c r="M123" s="98"/>
      <c r="N123" s="98"/>
      <c r="O123" s="98"/>
      <c r="P123" s="98"/>
      <c r="Q123" s="98"/>
    </row>
    <row r="124" spans="1:17" ht="15.75" thickBot="1">
      <c r="B124" s="265"/>
      <c r="C124" s="158" t="s">
        <v>214</v>
      </c>
      <c r="D124" s="158">
        <v>101</v>
      </c>
      <c r="E124" s="266">
        <f>E65+E70+E73+E79+E85+E92+E102+E106+E116+E121+E109+E123</f>
        <v>1592</v>
      </c>
      <c r="F124" s="266">
        <f>F65+F70+F73+F79+F85+F92+F102+F106+F116+F121+F109+F123</f>
        <v>1592</v>
      </c>
      <c r="G124" s="267"/>
      <c r="H124" s="414"/>
      <c r="I124" s="268">
        <f>I65+I92+I102+I106+I116+I85+I73+I79+I70+I121+I109+I123</f>
        <v>8770</v>
      </c>
    </row>
    <row r="125" spans="1:17">
      <c r="B125" s="100"/>
      <c r="C125" s="101" t="s">
        <v>215</v>
      </c>
      <c r="D125" s="102">
        <v>101</v>
      </c>
      <c r="E125" s="295">
        <v>1592</v>
      </c>
      <c r="F125" s="295">
        <v>1592</v>
      </c>
      <c r="G125" s="100"/>
      <c r="H125" s="412"/>
      <c r="I125" s="412"/>
    </row>
    <row r="126" spans="1:17">
      <c r="B126" s="103" t="s">
        <v>216</v>
      </c>
    </row>
    <row r="127" spans="1:17">
      <c r="B127" s="103" t="s">
        <v>217</v>
      </c>
      <c r="G127" s="296"/>
    </row>
    <row r="128" spans="1:17">
      <c r="B128" s="568" t="s">
        <v>247</v>
      </c>
      <c r="C128" s="568"/>
      <c r="D128" s="568"/>
      <c r="E128" s="568"/>
      <c r="F128" s="568"/>
      <c r="G128" s="568"/>
      <c r="H128" s="568"/>
      <c r="I128" s="568"/>
      <c r="J128" s="568"/>
      <c r="O128" s="320"/>
    </row>
    <row r="129" spans="13:15">
      <c r="O129" s="320"/>
    </row>
    <row r="130" spans="13:15">
      <c r="O130" s="320"/>
    </row>
    <row r="131" spans="13:15">
      <c r="O131" s="320"/>
    </row>
    <row r="132" spans="13:15">
      <c r="O132" s="320"/>
    </row>
    <row r="133" spans="13:15">
      <c r="O133" s="320"/>
    </row>
    <row r="134" spans="13:15">
      <c r="O134" s="320"/>
    </row>
    <row r="135" spans="13:15">
      <c r="M135" s="105" t="s">
        <v>219</v>
      </c>
      <c r="N135" s="105" t="s">
        <v>218</v>
      </c>
      <c r="O135" s="320"/>
    </row>
    <row r="136" spans="13:15">
      <c r="M136" s="320" t="s">
        <v>44</v>
      </c>
      <c r="N136" s="390">
        <v>10</v>
      </c>
      <c r="O136" s="320"/>
    </row>
    <row r="137" spans="13:15">
      <c r="M137" s="320" t="s">
        <v>85</v>
      </c>
      <c r="N137" s="390">
        <v>17</v>
      </c>
    </row>
    <row r="138" spans="13:15">
      <c r="M138" s="320" t="s">
        <v>48</v>
      </c>
      <c r="N138" s="390">
        <v>19</v>
      </c>
    </row>
    <row r="139" spans="13:15">
      <c r="M139" s="320" t="s">
        <v>538</v>
      </c>
      <c r="N139" s="390">
        <v>23</v>
      </c>
    </row>
    <row r="140" spans="13:15">
      <c r="M140" s="320" t="s">
        <v>256</v>
      </c>
      <c r="N140" s="390">
        <v>34</v>
      </c>
    </row>
    <row r="141" spans="13:15">
      <c r="M141" s="320" t="s">
        <v>191</v>
      </c>
      <c r="N141" s="390">
        <v>51</v>
      </c>
    </row>
    <row r="142" spans="13:15">
      <c r="M142" s="320" t="s">
        <v>925</v>
      </c>
      <c r="N142" s="390">
        <v>63</v>
      </c>
    </row>
    <row r="143" spans="13:15">
      <c r="M143" s="320" t="s">
        <v>432</v>
      </c>
      <c r="N143" s="390">
        <v>67</v>
      </c>
    </row>
    <row r="144" spans="13:15">
      <c r="M144" s="320" t="s">
        <v>47</v>
      </c>
      <c r="N144" s="390">
        <v>79</v>
      </c>
    </row>
    <row r="145" spans="13:14">
      <c r="M145" s="320" t="s">
        <v>45</v>
      </c>
      <c r="N145" s="390">
        <v>92</v>
      </c>
    </row>
    <row r="146" spans="13:14">
      <c r="M146" s="320" t="s">
        <v>46</v>
      </c>
      <c r="N146" s="390">
        <v>106</v>
      </c>
    </row>
    <row r="147" spans="13:14">
      <c r="M147" s="320" t="s">
        <v>40</v>
      </c>
      <c r="N147" s="390">
        <v>1031</v>
      </c>
    </row>
  </sheetData>
  <autoFilter ref="M135:N135">
    <sortState ref="M136:N147">
      <sortCondition ref="N135"/>
    </sortState>
  </autoFilter>
  <mergeCells count="9">
    <mergeCell ref="B128:J128"/>
    <mergeCell ref="B9:C9"/>
    <mergeCell ref="H9:I9"/>
    <mergeCell ref="B3:I3"/>
    <mergeCell ref="B4:I4"/>
    <mergeCell ref="B7:I7"/>
    <mergeCell ref="H8:I8"/>
    <mergeCell ref="B5:I5"/>
    <mergeCell ref="B6:I6"/>
  </mergeCells>
  <pageMargins left="0.31496062992125984" right="0.31496062992125984" top="0.74803149606299213" bottom="0.35433070866141736" header="0.31496062992125984" footer="0.31496062992125984"/>
  <pageSetup scale="55" fitToHeight="0" orientation="portrait" r:id="rId1"/>
  <rowBreaks count="2" manualBreakCount="2">
    <brk id="70" max="9" man="1"/>
    <brk id="15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20</vt:i4>
      </vt:variant>
    </vt:vector>
  </HeadingPairs>
  <TitlesOfParts>
    <vt:vector size="33" baseType="lpstr">
      <vt:lpstr>Programación Académica</vt:lpstr>
      <vt:lpstr>Solicitudes Admitidas</vt:lpstr>
      <vt:lpstr>Solicitud x Acción Capacitación</vt:lpstr>
      <vt:lpstr>Acciones y Partici. Resumen</vt:lpstr>
      <vt:lpstr>Participantes que iniciaron</vt:lpstr>
      <vt:lpstr>Participantes que Culminaron</vt:lpstr>
      <vt:lpstr>Acciones Capacita q. Culminaron</vt:lpstr>
      <vt:lpstr>Concluidos X AcciónCapacitación</vt:lpstr>
      <vt:lpstr>Egresados X Acción de Capacit</vt:lpstr>
      <vt:lpstr>Egreso</vt:lpstr>
      <vt:lpstr>Usuarios Centro Documentación</vt:lpstr>
      <vt:lpstr>Postulantes Beca Capacitación</vt:lpstr>
      <vt:lpstr>Becados en Capacitación</vt:lpstr>
      <vt:lpstr>'Acciones Capacita q. Culminaron'!Área_de_impresión</vt:lpstr>
      <vt:lpstr>'Acciones y Partici. Resumen'!Área_de_impresión</vt:lpstr>
      <vt:lpstr>'Becados en Capacitación'!Área_de_impresión</vt:lpstr>
      <vt:lpstr>'Concluidos X AcciónCapacitación'!Área_de_impresión</vt:lpstr>
      <vt:lpstr>'Egresados X Acción de Capacit'!Área_de_impresión</vt:lpstr>
      <vt:lpstr>Egreso!Área_de_impresión</vt:lpstr>
      <vt:lpstr>'Participantes que Culminaron'!Área_de_impresión</vt:lpstr>
      <vt:lpstr>'Participantes que iniciaron'!Área_de_impresión</vt:lpstr>
      <vt:lpstr>'Postulantes Beca Capacitación'!Área_de_impresión</vt:lpstr>
      <vt:lpstr>'Programación Académica'!Área_de_impresión</vt:lpstr>
      <vt:lpstr>'Solicitud x Acción Capacitación'!Área_de_impresión</vt:lpstr>
      <vt:lpstr>'Solicitudes Admitidas'!Área_de_impresión</vt:lpstr>
      <vt:lpstr>'Usuarios Centro Documentación'!Área_de_impresión</vt:lpstr>
      <vt:lpstr>'Acciones Capacita q. Culminaron'!Print_Area</vt:lpstr>
      <vt:lpstr>'Acciones y Partici. Resumen'!Print_Area</vt:lpstr>
      <vt:lpstr>'Becados en Capacitación'!Print_Area</vt:lpstr>
      <vt:lpstr>'Participantes que Culminaron'!Print_Area</vt:lpstr>
      <vt:lpstr>'Postulantes Beca Capacitación'!Print_Area</vt:lpstr>
      <vt:lpstr>'Usuarios Centro Documentación'!Print_Area</vt:lpstr>
      <vt:lpstr>'Postulantes Beca Capacitación'!Títulos_a_imprimir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Dawil Cristopher Garcia Guzman</dc:creator>
  <cp:lastModifiedBy>Maria Muse</cp:lastModifiedBy>
  <cp:lastPrinted>2025-01-03T20:43:01Z</cp:lastPrinted>
  <dcterms:created xsi:type="dcterms:W3CDTF">2023-04-19T13:51:08Z</dcterms:created>
  <dcterms:modified xsi:type="dcterms:W3CDTF">2025-01-03T20:58:48Z</dcterms:modified>
</cp:coreProperties>
</file>