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agosto 2024\Financieros agosto 2024\EJECUCION PRESUPUESTARIA P2. MES AGOSTO 2024\"/>
    </mc:Choice>
  </mc:AlternateContent>
  <bookViews>
    <workbookView xWindow="0" yWindow="0" windowWidth="20490" windowHeight="7050"/>
  </bookViews>
  <sheets>
    <sheet name="P2 Presupuesto Aprobado-Ejec " sheetId="1" r:id="rId1"/>
  </sheets>
  <definedNames>
    <definedName name="_xlnm.Print_Area" localSheetId="0">'P2 Presupuesto Aprobado-Ejec '!$A$1:$P$111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18" i="1"/>
  <c r="J12" i="1"/>
  <c r="J29" i="1"/>
  <c r="I57" i="1"/>
  <c r="I56" i="1" s="1"/>
  <c r="I37" i="1"/>
  <c r="I30" i="1"/>
  <c r="H18" i="1" l="1"/>
  <c r="H57" i="1"/>
  <c r="H56" i="1" s="1"/>
  <c r="H37" i="1"/>
  <c r="H28" i="1" s="1"/>
  <c r="P14" i="1" l="1"/>
  <c r="P15" i="1"/>
  <c r="P16" i="1"/>
  <c r="P17" i="1"/>
  <c r="P13" i="1"/>
  <c r="G56" i="1"/>
  <c r="G18" i="1"/>
  <c r="F67" i="1" l="1"/>
  <c r="E67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7" i="1" l="1"/>
  <c r="K67" i="1"/>
  <c r="L67" i="1"/>
  <c r="M67" i="1"/>
  <c r="N67" i="1"/>
  <c r="O67" i="1"/>
  <c r="M56" i="1" l="1"/>
  <c r="L28" i="1" l="1"/>
  <c r="I67" i="1" l="1"/>
  <c r="H67" i="1"/>
  <c r="P67" i="1" l="1"/>
  <c r="G28" i="1" l="1"/>
  <c r="F38" i="1" l="1"/>
  <c r="G38" i="1"/>
  <c r="H38" i="1"/>
  <c r="I38" i="1"/>
  <c r="F28" i="1"/>
  <c r="F18" i="1"/>
  <c r="E18" i="1" l="1"/>
  <c r="C38" i="1" l="1"/>
  <c r="C28" i="1"/>
  <c r="C56" i="1"/>
  <c r="O38" i="1" l="1"/>
  <c r="O88" i="1" s="1"/>
  <c r="M28" i="1" l="1"/>
  <c r="M38" i="1"/>
  <c r="L56" i="1"/>
  <c r="M18" i="1"/>
  <c r="M12" i="1"/>
  <c r="M88" i="1" l="1"/>
  <c r="K38" i="1"/>
  <c r="L38" i="1"/>
  <c r="L18" i="1"/>
  <c r="L12" i="1"/>
  <c r="L88" i="1" l="1"/>
  <c r="K56" i="1"/>
  <c r="K12" i="1"/>
  <c r="J28" i="1" l="1"/>
  <c r="J38" i="1" l="1"/>
  <c r="J88" i="1" s="1"/>
  <c r="K28" i="1"/>
  <c r="K18" i="1"/>
  <c r="I12" i="1"/>
  <c r="N88" i="1" l="1"/>
  <c r="K88" i="1"/>
  <c r="P87" i="1"/>
  <c r="P86" i="1"/>
  <c r="B86" i="1"/>
  <c r="P85" i="1"/>
  <c r="P84" i="1"/>
  <c r="P83" i="1"/>
  <c r="B83" i="1"/>
  <c r="P82" i="1"/>
  <c r="P81" i="1"/>
  <c r="P80" i="1"/>
  <c r="B80" i="1"/>
  <c r="B79" i="1" s="1"/>
  <c r="P79" i="1"/>
  <c r="P78" i="1"/>
  <c r="P77" i="1"/>
  <c r="P76" i="1"/>
  <c r="P75" i="1"/>
  <c r="B75" i="1"/>
  <c r="P74" i="1"/>
  <c r="P73" i="1"/>
  <c r="P72" i="1"/>
  <c r="B72" i="1"/>
  <c r="P71" i="1"/>
  <c r="P70" i="1"/>
  <c r="P69" i="1"/>
  <c r="P68" i="1"/>
  <c r="B67" i="1"/>
  <c r="P66" i="1"/>
  <c r="P65" i="1"/>
  <c r="P64" i="1"/>
  <c r="P63" i="1"/>
  <c r="P62" i="1"/>
  <c r="P61" i="1"/>
  <c r="P60" i="1"/>
  <c r="P59" i="1"/>
  <c r="P57" i="1"/>
  <c r="F56" i="1"/>
  <c r="F88" i="1" s="1"/>
  <c r="E56" i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E28" i="1"/>
  <c r="D28" i="1"/>
  <c r="P27" i="1"/>
  <c r="P26" i="1"/>
  <c r="P25" i="1"/>
  <c r="P24" i="1"/>
  <c r="P23" i="1"/>
  <c r="P22" i="1"/>
  <c r="P21" i="1"/>
  <c r="P20" i="1"/>
  <c r="P19" i="1"/>
  <c r="I18" i="1"/>
  <c r="H12" i="1"/>
  <c r="H88" i="1" s="1"/>
  <c r="E88" i="1" l="1"/>
  <c r="I88" i="1"/>
  <c r="P18" i="1"/>
  <c r="P88" i="1" s="1"/>
  <c r="B18" i="1"/>
  <c r="P38" i="1"/>
  <c r="B12" i="1"/>
  <c r="B56" i="1"/>
  <c r="D12" i="1"/>
  <c r="P12" i="1" s="1"/>
  <c r="P28" i="1"/>
  <c r="G88" i="1"/>
  <c r="C88" i="1"/>
  <c r="P56" i="1" l="1"/>
  <c r="D88" i="1"/>
  <c r="B88" i="1"/>
</calcChain>
</file>

<file path=xl/sharedStrings.xml><?xml version="1.0" encoding="utf-8"?>
<sst xmlns="http://schemas.openxmlformats.org/spreadsheetml/2006/main" count="116" uniqueCount="115">
  <si>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</si>
  <si>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</si>
  <si>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</si>
  <si>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</si>
  <si>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</si>
  <si>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</si>
  <si>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</si>
  <si>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</si>
  <si>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</si>
  <si>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</si>
  <si>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</si>
  <si>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</si>
  <si>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</si>
  <si>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</si>
  <si>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</si>
  <si>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</si>
  <si>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</si>
  <si>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</si>
  <si>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</si>
  <si>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</si>
  <si>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</si>
  <si>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</si>
  <si>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</si>
  <si>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</si>
  <si>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</si>
  <si>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</si>
  <si>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</si>
  <si>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</si>
  <si>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</si>
  <si>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</si>
  <si>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</si>
  <si>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</si>
  <si>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</si>
  <si>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</si>
  <si>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</si>
  <si>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</si>
  <si>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</si>
  <si>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</si>
  <si>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</si>
  <si>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</si>
  <si>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</si>
  <si>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</si>
  <si>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</si>
  <si>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</si>
  <si>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</si>
  <si>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</si>
  <si>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</si>
  <si>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</si>
  <si>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</si>
  <si>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</si>
  <si>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</si>
  <si>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</si>
  <si>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</si>
  <si>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</si>
  <si>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</si>
  <si>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</si>
  <si>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</si>
  <si>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</si>
  <si>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</si>
  <si>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</si>
  <si>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</si>
  <si>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</si>
  <si>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</si>
  <si>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</si>
  <si>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</si>
  <si>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</si>
  <si>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</si>
  <si>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</si>
  <si>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</si>
  <si>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</si>
  <si>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</si>
  <si>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</si>
  <si>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</si>
  <si>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</si>
  <si>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</si>
  <si>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</si>
  <si>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</si>
  <si>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</si>
  <si>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</si>
  <si>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</si>
  <si>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</si>
  <si>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</si>
  <si>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</si>
  <si>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</si>
  <si>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</si>
  <si>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</si>
  <si>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</si>
  <si>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</si>
  <si>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</si>
  <si>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</si>
  <si>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</si>
  <si>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</si>
  <si>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</si>
  <si>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</si>
  <si>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</si>
  <si>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</si>
  <si>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</si>
  <si>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</si>
  <si>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</si>
  <si>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 xml:space="preserve"> Lic. Joanna Vólquez Mercedes</t>
  </si>
  <si>
    <t xml:space="preserve">   Contador</t>
  </si>
  <si>
    <t>Enc. Div. Financiera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</si>
  <si>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</si>
  <si>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</si>
  <si>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</si>
  <si>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</si>
  <si>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</si>
  <si>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Sept.</t>
  </si>
  <si>
    <t>Oct.</t>
  </si>
  <si>
    <t xml:space="preserve">Nov. </t>
  </si>
  <si>
    <t>Dic.</t>
  </si>
  <si>
    <t xml:space="preserve">Lic. Rafael de la Cruz </t>
  </si>
  <si>
    <t>TOTAL DEVENGADO ENERO-AGOSTO: RD$134,279,829.17</t>
  </si>
  <si>
    <t>Lic. Yris Bueno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</si>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</sst>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72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55"/>
      <color theme="1"/>
      <name val="Calibri"/>
      <family val="2"/>
      <scheme val="minor"/>
    </font>
    <font>
      <b/>
      <sz val="60"/>
      <color theme="1" tint="4.9989318521683403E-2"/>
      <name val="Times New Roman"/>
      <family val="1"/>
    </font>
    <font>
      <b/>
      <sz val="70"/>
      <color theme="1" tint="4.9989318521683403E-2"/>
      <name val="Times New Roman"/>
      <family val="1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0" fontId="6" fillId="0" borderId="0" xfId="0" applyFont="1" applyBorder="1"/>
    <xf numFmtId="166" fontId="4" fillId="0" borderId="7" xfId="1" applyNumberFormat="1" applyFont="1" applyFill="1" applyBorder="1" applyAlignment="1">
      <alignment vertical="center"/>
    </xf>
    <xf numFmtId="0" fontId="10" fillId="0" borderId="7" xfId="0" applyFont="1" applyBorder="1" applyAlignment="1"/>
    <xf numFmtId="0" fontId="10" fillId="0" borderId="8" xfId="0" applyFont="1" applyBorder="1" applyAlignment="1"/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6" fillId="0" borderId="0" xfId="0" applyFont="1"/>
    <xf numFmtId="0" fontId="18" fillId="0" borderId="0" xfId="0" applyFont="1" applyBorder="1"/>
    <xf numFmtId="43" fontId="18" fillId="0" borderId="0" xfId="1" applyFont="1" applyBorder="1"/>
    <xf numFmtId="167" fontId="18" fillId="0" borderId="5" xfId="2" applyFont="1" applyBorder="1"/>
    <xf numFmtId="0" fontId="18" fillId="0" borderId="0" xfId="0" applyFont="1"/>
    <xf numFmtId="43" fontId="18" fillId="0" borderId="0" xfId="3" applyFont="1"/>
    <xf numFmtId="43" fontId="18" fillId="0" borderId="5" xfId="0" applyNumberFormat="1" applyFont="1" applyBorder="1"/>
    <xf numFmtId="0" fontId="18" fillId="0" borderId="5" xfId="0" applyFont="1" applyBorder="1"/>
    <xf numFmtId="165" fontId="4" fillId="0" borderId="7" xfId="0" applyNumberFormat="1" applyFont="1" applyBorder="1" applyAlignment="1">
      <alignment horizontal="left"/>
    </xf>
    <xf numFmtId="43" fontId="17" fillId="0" borderId="5" xfId="0" applyNumberFormat="1" applyFont="1" applyBorder="1"/>
    <xf numFmtId="43" fontId="19" fillId="0" borderId="5" xfId="0" applyNumberFormat="1" applyFont="1" applyBorder="1"/>
    <xf numFmtId="43" fontId="17" fillId="0" borderId="3" xfId="0" applyNumberFormat="1" applyFont="1" applyBorder="1"/>
    <xf numFmtId="165" fontId="14" fillId="0" borderId="0" xfId="0" applyNumberFormat="1" applyFont="1" applyBorder="1"/>
    <xf numFmtId="165" fontId="22" fillId="0" borderId="0" xfId="0" applyNumberFormat="1" applyFont="1" applyBorder="1" applyAlignment="1">
      <alignment horizontal="right"/>
    </xf>
    <xf numFmtId="43" fontId="23" fillId="0" borderId="0" xfId="1" applyFont="1" applyBorder="1" applyAlignment="1">
      <alignment horizontal="right"/>
    </xf>
    <xf numFmtId="43" fontId="19" fillId="0" borderId="2" xfId="1" applyFont="1" applyFill="1" applyBorder="1" applyAlignment="1">
      <alignment horizontal="right" vertical="center" wrapText="1"/>
    </xf>
    <xf numFmtId="43" fontId="17" fillId="0" borderId="0" xfId="3" applyFont="1" applyBorder="1"/>
    <xf numFmtId="43" fontId="22" fillId="0" borderId="0" xfId="3" applyFont="1" applyBorder="1"/>
    <xf numFmtId="165" fontId="20" fillId="4" borderId="7" xfId="0" applyNumberFormat="1" applyFont="1" applyFill="1" applyBorder="1"/>
    <xf numFmtId="43" fontId="19" fillId="0" borderId="0" xfId="1" applyFont="1" applyFill="1" applyBorder="1" applyAlignment="1">
      <alignment wrapText="1"/>
    </xf>
    <xf numFmtId="43" fontId="17" fillId="0" borderId="0" xfId="3" applyFont="1" applyBorder="1" applyAlignment="1"/>
    <xf numFmtId="165" fontId="17" fillId="0" borderId="0" xfId="0" applyNumberFormat="1" applyFont="1" applyBorder="1" applyAlignment="1"/>
    <xf numFmtId="43" fontId="23" fillId="0" borderId="0" xfId="3" applyFont="1" applyBorder="1" applyAlignment="1"/>
    <xf numFmtId="0" fontId="24" fillId="0" borderId="6" xfId="0" applyFont="1" applyBorder="1" applyAlignment="1"/>
    <xf numFmtId="0" fontId="24" fillId="0" borderId="7" xfId="0" applyFont="1" applyBorder="1" applyAlignment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167" fontId="22" fillId="0" borderId="0" xfId="2" applyFont="1" applyBorder="1"/>
    <xf numFmtId="43" fontId="23" fillId="0" borderId="0" xfId="1" applyFont="1" applyFill="1" applyBorder="1" applyAlignment="1"/>
    <xf numFmtId="4" fontId="15" fillId="0" borderId="0" xfId="0" applyNumberFormat="1" applyFont="1" applyBorder="1" applyAlignment="1">
      <alignment horizontal="right"/>
    </xf>
    <xf numFmtId="165" fontId="17" fillId="0" borderId="0" xfId="0" applyNumberFormat="1" applyFont="1" applyBorder="1"/>
    <xf numFmtId="43" fontId="23" fillId="0" borderId="0" xfId="1" applyFont="1" applyBorder="1"/>
    <xf numFmtId="43" fontId="26" fillId="4" borderId="7" xfId="3" applyFont="1" applyFill="1" applyBorder="1"/>
    <xf numFmtId="43" fontId="26" fillId="4" borderId="7" xfId="0" applyNumberFormat="1" applyFont="1" applyFill="1" applyBorder="1"/>
    <xf numFmtId="164" fontId="18" fillId="0" borderId="0" xfId="0" applyNumberFormat="1" applyFont="1" applyBorder="1"/>
    <xf numFmtId="43" fontId="18" fillId="0" borderId="0" xfId="3" applyFont="1" applyBorder="1"/>
    <xf numFmtId="167" fontId="17" fillId="0" borderId="0" xfId="2" applyFont="1" applyBorder="1"/>
    <xf numFmtId="43" fontId="18" fillId="0" borderId="0" xfId="0" applyNumberFormat="1" applyFont="1" applyBorder="1"/>
    <xf numFmtId="43" fontId="27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19" fillId="0" borderId="0" xfId="1" applyFont="1" applyBorder="1" applyAlignment="1">
      <alignment horizontal="right"/>
    </xf>
    <xf numFmtId="167" fontId="27" fillId="4" borderId="7" xfId="2" applyFont="1" applyFill="1" applyBorder="1"/>
    <xf numFmtId="165" fontId="23" fillId="0" borderId="2" xfId="0" applyNumberFormat="1" applyFont="1" applyBorder="1" applyAlignment="1">
      <alignment horizontal="left"/>
    </xf>
    <xf numFmtId="165" fontId="22" fillId="0" borderId="0" xfId="0" applyNumberFormat="1" applyFont="1" applyBorder="1" applyAlignment="1">
      <alignment horizontal="left"/>
    </xf>
    <xf numFmtId="165" fontId="23" fillId="0" borderId="0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 wrapText="1"/>
    </xf>
    <xf numFmtId="0" fontId="19" fillId="0" borderId="4" xfId="0" applyFont="1" applyBorder="1" applyAlignment="1">
      <alignment horizontal="left"/>
    </xf>
    <xf numFmtId="0" fontId="17" fillId="0" borderId="6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 indent="2"/>
    </xf>
    <xf numFmtId="0" fontId="17" fillId="0" borderId="4" xfId="0" applyFont="1" applyBorder="1" applyAlignment="1">
      <alignment horizontal="left" wrapText="1" indent="2"/>
    </xf>
    <xf numFmtId="0" fontId="17" fillId="0" borderId="4" xfId="0" applyFont="1" applyBorder="1" applyAlignment="1">
      <alignment horizontal="left" indent="2"/>
    </xf>
    <xf numFmtId="0" fontId="19" fillId="0" borderId="4" xfId="0" applyFont="1" applyBorder="1" applyAlignment="1">
      <alignment horizontal="left" wrapText="1" indent="1"/>
    </xf>
    <xf numFmtId="0" fontId="19" fillId="0" borderId="4" xfId="0" applyFont="1" applyBorder="1" applyAlignment="1">
      <alignment horizontal="left" indent="1"/>
    </xf>
    <xf numFmtId="0" fontId="17" fillId="0" borderId="6" xfId="0" applyFont="1" applyBorder="1" applyAlignment="1">
      <alignment horizontal="left" wrapText="1" indent="2"/>
    </xf>
    <xf numFmtId="0" fontId="25" fillId="4" borderId="6" xfId="0" applyFont="1" applyFill="1" applyBorder="1" applyAlignment="1">
      <alignment vertical="center"/>
    </xf>
    <xf numFmtId="43" fontId="28" fillId="4" borderId="8" xfId="1" applyFont="1" applyFill="1" applyBorder="1"/>
    <xf numFmtId="43" fontId="28" fillId="4" borderId="7" xfId="0" applyNumberFormat="1" applyFont="1" applyFill="1" applyBorder="1"/>
    <xf numFmtId="4" fontId="30" fillId="0" borderId="7" xfId="0" applyNumberFormat="1" applyFont="1" applyBorder="1" applyAlignment="1">
      <alignment horizontal="left" wrapText="1"/>
    </xf>
    <xf numFmtId="165" fontId="28" fillId="4" borderId="7" xfId="0" applyNumberFormat="1" applyFont="1" applyFill="1" applyBorder="1"/>
    <xf numFmtId="4" fontId="31" fillId="0" borderId="2" xfId="0" applyNumberFormat="1" applyFont="1" applyBorder="1" applyAlignment="1">
      <alignment horizontal="right"/>
    </xf>
    <xf numFmtId="4" fontId="30" fillId="0" borderId="0" xfId="0" applyNumberFormat="1" applyFont="1" applyBorder="1" applyAlignment="1">
      <alignment horizontal="right" wrapText="1"/>
    </xf>
    <xf numFmtId="4" fontId="31" fillId="0" borderId="0" xfId="0" applyNumberFormat="1" applyFont="1" applyBorder="1" applyAlignment="1">
      <alignment horizontal="right"/>
    </xf>
    <xf numFmtId="4" fontId="32" fillId="0" borderId="0" xfId="0" applyNumberFormat="1" applyFont="1" applyFill="1" applyBorder="1" applyAlignment="1">
      <alignment horizontal="right"/>
    </xf>
    <xf numFmtId="43" fontId="29" fillId="0" borderId="3" xfId="0" applyNumberFormat="1" applyFont="1" applyBorder="1" applyAlignment="1">
      <alignment vertical="center"/>
    </xf>
    <xf numFmtId="43" fontId="30" fillId="0" borderId="5" xfId="0" applyNumberFormat="1" applyFont="1" applyBorder="1"/>
    <xf numFmtId="43" fontId="29" fillId="0" borderId="5" xfId="0" applyNumberFormat="1" applyFont="1" applyBorder="1"/>
    <xf numFmtId="43" fontId="30" fillId="0" borderId="8" xfId="0" applyNumberFormat="1" applyFont="1" applyBorder="1"/>
    <xf numFmtId="167" fontId="30" fillId="0" borderId="0" xfId="2" applyFont="1" applyBorder="1"/>
    <xf numFmtId="167" fontId="29" fillId="0" borderId="0" xfId="2" applyFont="1" applyBorder="1"/>
    <xf numFmtId="43" fontId="23" fillId="0" borderId="5" xfId="0" applyNumberFormat="1" applyFont="1" applyBorder="1"/>
    <xf numFmtId="43" fontId="22" fillId="0" borderId="5" xfId="0" applyNumberFormat="1" applyFont="1" applyBorder="1"/>
    <xf numFmtId="43" fontId="22" fillId="0" borderId="8" xfId="0" applyNumberFormat="1" applyFont="1" applyBorder="1"/>
    <xf numFmtId="43" fontId="23" fillId="0" borderId="8" xfId="0" applyNumberFormat="1" applyFont="1" applyBorder="1"/>
    <xf numFmtId="43" fontId="29" fillId="0" borderId="0" xfId="1" applyFont="1" applyFill="1" applyBorder="1" applyAlignment="1"/>
    <xf numFmtId="43" fontId="30" fillId="0" borderId="0" xfId="1" applyFont="1" applyFill="1" applyBorder="1" applyAlignment="1"/>
    <xf numFmtId="4" fontId="30" fillId="0" borderId="0" xfId="0" applyNumberFormat="1" applyFont="1" applyFill="1" applyBorder="1" applyAlignment="1">
      <alignment wrapText="1"/>
    </xf>
    <xf numFmtId="4" fontId="31" fillId="0" borderId="0" xfId="0" applyNumberFormat="1" applyFont="1" applyBorder="1"/>
    <xf numFmtId="43" fontId="30" fillId="0" borderId="0" xfId="1" applyFont="1" applyFill="1" applyBorder="1" applyAlignment="1">
      <alignment vertical="center"/>
    </xf>
    <xf numFmtId="0" fontId="31" fillId="0" borderId="4" xfId="0" applyFont="1" applyBorder="1"/>
    <xf numFmtId="0" fontId="33" fillId="0" borderId="0" xfId="0" applyFont="1" applyBorder="1"/>
    <xf numFmtId="0" fontId="33" fillId="0" borderId="4" xfId="0" applyFont="1" applyBorder="1"/>
    <xf numFmtId="0" fontId="34" fillId="0" borderId="4" xfId="0" applyFont="1" applyBorder="1"/>
    <xf numFmtId="0" fontId="35" fillId="3" borderId="16" xfId="0" applyFont="1" applyFill="1" applyBorder="1" applyAlignment="1">
      <alignment horizontal="center"/>
    </xf>
    <xf numFmtId="0" fontId="35" fillId="3" borderId="17" xfId="0" applyFont="1" applyFill="1" applyBorder="1" applyAlignment="1">
      <alignment horizontal="center"/>
    </xf>
    <xf numFmtId="43" fontId="35" fillId="3" borderId="16" xfId="1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 wrapText="1"/>
    </xf>
    <xf numFmtId="0" fontId="35" fillId="3" borderId="18" xfId="0" applyFont="1" applyFill="1" applyBorder="1" applyAlignment="1">
      <alignment horizontal="center"/>
    </xf>
    <xf numFmtId="43" fontId="30" fillId="0" borderId="0" xfId="1" applyFont="1" applyBorder="1"/>
    <xf numFmtId="43" fontId="38" fillId="0" borderId="2" xfId="1" applyFont="1" applyFill="1" applyBorder="1" applyAlignment="1">
      <alignment horizontal="center" vertical="center" wrapText="1"/>
    </xf>
    <xf numFmtId="43" fontId="39" fillId="0" borderId="0" xfId="1" applyFont="1" applyBorder="1" applyAlignment="1">
      <alignment horizontal="center"/>
    </xf>
    <xf numFmtId="43" fontId="38" fillId="0" borderId="0" xfId="1" applyFont="1" applyFill="1" applyBorder="1" applyAlignment="1">
      <alignment horizontal="center" wrapText="1"/>
    </xf>
    <xf numFmtId="43" fontId="38" fillId="0" borderId="0" xfId="1" applyFont="1" applyBorder="1" applyAlignment="1">
      <alignment horizontal="center"/>
    </xf>
    <xf numFmtId="165" fontId="39" fillId="0" borderId="0" xfId="0" applyNumberFormat="1" applyFont="1" applyBorder="1" applyAlignment="1">
      <alignment horizontal="center"/>
    </xf>
    <xf numFmtId="43" fontId="39" fillId="0" borderId="7" xfId="1" applyFont="1" applyBorder="1" applyAlignment="1">
      <alignment horizontal="center"/>
    </xf>
    <xf numFmtId="43" fontId="39" fillId="0" borderId="2" xfId="1" applyFont="1" applyBorder="1" applyAlignment="1">
      <alignment horizontal="center"/>
    </xf>
    <xf numFmtId="43" fontId="39" fillId="0" borderId="0" xfId="1" applyFont="1" applyBorder="1"/>
    <xf numFmtId="43" fontId="38" fillId="0" borderId="0" xfId="1" applyFont="1" applyBorder="1"/>
    <xf numFmtId="43" fontId="38" fillId="0" borderId="0" xfId="1" applyFont="1" applyFill="1" applyBorder="1" applyAlignment="1"/>
    <xf numFmtId="43" fontId="39" fillId="0" borderId="7" xfId="1" applyFont="1" applyBorder="1"/>
    <xf numFmtId="165" fontId="21" fillId="0" borderId="0" xfId="0" applyNumberFormat="1" applyFont="1" applyBorder="1"/>
    <xf numFmtId="167" fontId="22" fillId="0" borderId="0" xfId="2" applyFont="1" applyBorder="1" applyAlignment="1">
      <alignment horizontal="right"/>
    </xf>
    <xf numFmtId="165" fontId="22" fillId="0" borderId="7" xfId="0" applyNumberFormat="1" applyFont="1" applyBorder="1" applyAlignment="1">
      <alignment horizontal="right"/>
    </xf>
    <xf numFmtId="43" fontId="22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165" fontId="22" fillId="0" borderId="0" xfId="0" applyNumberFormat="1" applyFont="1" applyBorder="1"/>
    <xf numFmtId="165" fontId="23" fillId="0" borderId="0" xfId="0" applyNumberFormat="1" applyFont="1" applyBorder="1"/>
    <xf numFmtId="165" fontId="22" fillId="0" borderId="7" xfId="0" applyNumberFormat="1" applyFont="1" applyBorder="1"/>
    <xf numFmtId="43" fontId="38" fillId="0" borderId="2" xfId="1" applyFont="1" applyFill="1" applyBorder="1" applyAlignment="1">
      <alignment horizontal="right" vertical="center" wrapText="1"/>
    </xf>
    <xf numFmtId="43" fontId="39" fillId="0" borderId="0" xfId="3" applyFont="1" applyBorder="1" applyAlignment="1">
      <alignment horizontal="right"/>
    </xf>
    <xf numFmtId="165" fontId="39" fillId="0" borderId="0" xfId="0" applyNumberFormat="1" applyFont="1" applyBorder="1" applyAlignment="1">
      <alignment horizontal="right"/>
    </xf>
    <xf numFmtId="43" fontId="38" fillId="0" borderId="0" xfId="1" applyFont="1" applyFill="1" applyBorder="1" applyAlignment="1">
      <alignment horizontal="right" wrapText="1"/>
    </xf>
    <xf numFmtId="43" fontId="38" fillId="0" borderId="0" xfId="1" applyFont="1" applyBorder="1" applyAlignment="1">
      <alignment horizontal="right"/>
    </xf>
    <xf numFmtId="4" fontId="40" fillId="0" borderId="0" xfId="0" applyNumberFormat="1" applyFont="1" applyBorder="1" applyAlignment="1">
      <alignment horizontal="right"/>
    </xf>
    <xf numFmtId="167" fontId="30" fillId="0" borderId="0" xfId="2" applyFont="1" applyBorder="1" applyAlignment="1">
      <alignment horizontal="right"/>
    </xf>
    <xf numFmtId="168" fontId="38" fillId="0" borderId="0" xfId="0" applyNumberFormat="1" applyFont="1" applyBorder="1" applyAlignment="1">
      <alignment horizontal="right"/>
    </xf>
    <xf numFmtId="43" fontId="39" fillId="0" borderId="0" xfId="1" applyFont="1" applyBorder="1" applyAlignment="1">
      <alignment horizontal="right"/>
    </xf>
    <xf numFmtId="43" fontId="39" fillId="0" borderId="0" xfId="1" applyFont="1" applyFill="1" applyBorder="1" applyAlignment="1">
      <alignment horizontal="right" wrapText="1"/>
    </xf>
    <xf numFmtId="168" fontId="39" fillId="0" borderId="0" xfId="0" applyNumberFormat="1" applyFont="1" applyBorder="1" applyAlignment="1">
      <alignment horizontal="right"/>
    </xf>
    <xf numFmtId="43" fontId="39" fillId="0" borderId="0" xfId="1" applyFont="1" applyFill="1" applyBorder="1" applyAlignment="1">
      <alignment horizontal="right"/>
    </xf>
    <xf numFmtId="166" fontId="39" fillId="0" borderId="0" xfId="1" applyNumberFormat="1" applyFont="1" applyFill="1" applyBorder="1" applyAlignment="1">
      <alignment horizontal="right"/>
    </xf>
    <xf numFmtId="43" fontId="38" fillId="0" borderId="0" xfId="3" applyFont="1" applyFill="1" applyBorder="1" applyAlignment="1">
      <alignment horizontal="right" wrapText="1"/>
    </xf>
    <xf numFmtId="168" fontId="38" fillId="0" borderId="0" xfId="1" applyNumberFormat="1" applyFont="1" applyFill="1" applyBorder="1" applyAlignment="1">
      <alignment horizontal="right" wrapText="1"/>
    </xf>
    <xf numFmtId="43" fontId="39" fillId="0" borderId="0" xfId="1" applyNumberFormat="1" applyFont="1" applyFill="1" applyBorder="1" applyAlignment="1">
      <alignment horizontal="right"/>
    </xf>
    <xf numFmtId="43" fontId="38" fillId="0" borderId="0" xfId="1" applyFont="1" applyFill="1" applyBorder="1" applyAlignment="1">
      <alignment horizontal="right"/>
    </xf>
    <xf numFmtId="166" fontId="39" fillId="0" borderId="0" xfId="1" applyNumberFormat="1" applyFont="1" applyFill="1" applyBorder="1" applyAlignment="1">
      <alignment horizontal="right" vertical="center"/>
    </xf>
    <xf numFmtId="43" fontId="39" fillId="0" borderId="0" xfId="3" applyFont="1" applyFill="1" applyBorder="1" applyAlignment="1">
      <alignment horizontal="right" vertical="center"/>
    </xf>
    <xf numFmtId="166" fontId="39" fillId="0" borderId="7" xfId="1" applyNumberFormat="1" applyFont="1" applyFill="1" applyBorder="1" applyAlignment="1">
      <alignment horizontal="right" vertical="center"/>
    </xf>
    <xf numFmtId="165" fontId="39" fillId="0" borderId="7" xfId="0" applyNumberFormat="1" applyFont="1" applyBorder="1" applyAlignment="1">
      <alignment horizontal="right"/>
    </xf>
    <xf numFmtId="43" fontId="39" fillId="0" borderId="7" xfId="1" applyFont="1" applyBorder="1" applyAlignment="1">
      <alignment horizontal="right"/>
    </xf>
    <xf numFmtId="43" fontId="39" fillId="0" borderId="7" xfId="1" applyFont="1" applyFill="1" applyBorder="1" applyAlignment="1">
      <alignment horizontal="right" vertical="center"/>
    </xf>
    <xf numFmtId="43" fontId="30" fillId="0" borderId="0" xfId="0" applyNumberFormat="1" applyFont="1" applyBorder="1"/>
    <xf numFmtId="0" fontId="30" fillId="0" borderId="0" xfId="0" applyFont="1" applyBorder="1" applyAlignment="1"/>
    <xf numFmtId="0" fontId="33" fillId="0" borderId="5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43" fontId="30" fillId="0" borderId="0" xfId="1" applyFont="1" applyBorder="1" applyAlignment="1">
      <alignment vertical="center"/>
    </xf>
    <xf numFmtId="43" fontId="30" fillId="0" borderId="0" xfId="1" applyNumberFormat="1" applyFont="1" applyBorder="1" applyAlignment="1">
      <alignment horizontal="center"/>
    </xf>
    <xf numFmtId="0" fontId="30" fillId="0" borderId="0" xfId="0" applyFont="1" applyBorder="1"/>
    <xf numFmtId="0" fontId="29" fillId="0" borderId="0" xfId="0" applyFont="1" applyBorder="1" applyAlignment="1"/>
    <xf numFmtId="0" fontId="33" fillId="0" borderId="0" xfId="0" applyFont="1"/>
    <xf numFmtId="43" fontId="33" fillId="0" borderId="0" xfId="1" applyFont="1"/>
    <xf numFmtId="43" fontId="30" fillId="0" borderId="0" xfId="1" applyNumberFormat="1" applyFont="1" applyBorder="1"/>
    <xf numFmtId="0" fontId="30" fillId="0" borderId="4" xfId="0" applyFont="1" applyBorder="1"/>
    <xf numFmtId="43" fontId="41" fillId="4" borderId="7" xfId="1" applyFont="1" applyFill="1" applyBorder="1"/>
    <xf numFmtId="43" fontId="23" fillId="0" borderId="0" xfId="3" applyFont="1" applyBorder="1"/>
    <xf numFmtId="43" fontId="29" fillId="0" borderId="0" xfId="3" applyFont="1" applyBorder="1"/>
    <xf numFmtId="43" fontId="19" fillId="0" borderId="0" xfId="1" applyFont="1" applyBorder="1"/>
    <xf numFmtId="0" fontId="31" fillId="0" borderId="6" xfId="0" applyFont="1" applyBorder="1"/>
    <xf numFmtId="0" fontId="36" fillId="0" borderId="4" xfId="0" applyFont="1" applyBorder="1" applyAlignment="1">
      <alignment horizontal="left"/>
    </xf>
    <xf numFmtId="43" fontId="29" fillId="0" borderId="2" xfId="1" applyFont="1" applyFill="1" applyBorder="1" applyAlignment="1">
      <alignment horizontal="right" vertical="center" wrapText="1"/>
    </xf>
    <xf numFmtId="43" fontId="42" fillId="4" borderId="7" xfId="0" applyNumberFormat="1" applyFont="1" applyFill="1" applyBorder="1"/>
    <xf numFmtId="43" fontId="30" fillId="0" borderId="0" xfId="3" applyFont="1" applyBorder="1"/>
    <xf numFmtId="43" fontId="30" fillId="0" borderId="0" xfId="3" applyFont="1" applyBorder="1" applyAlignment="1"/>
    <xf numFmtId="165" fontId="30" fillId="0" borderId="0" xfId="0" applyNumberFormat="1" applyFont="1" applyBorder="1" applyAlignment="1"/>
    <xf numFmtId="43" fontId="29" fillId="0" borderId="0" xfId="1" applyFont="1" applyFill="1" applyBorder="1" applyAlignment="1">
      <alignment wrapText="1"/>
    </xf>
    <xf numFmtId="43" fontId="29" fillId="0" borderId="0" xfId="1" applyFont="1" applyBorder="1" applyAlignment="1"/>
    <xf numFmtId="0" fontId="33" fillId="0" borderId="4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3" fontId="30" fillId="0" borderId="0" xfId="1" applyNumberFormat="1" applyFont="1" applyBorder="1" applyAlignment="1">
      <alignment horizontal="center"/>
    </xf>
    <xf numFmtId="43" fontId="30" fillId="0" borderId="21" xfId="1" applyFont="1" applyBorder="1" applyAlignment="1">
      <alignment horizontal="center" vertical="center"/>
    </xf>
    <xf numFmtId="0" fontId="35" fillId="2" borderId="9" xfId="0" applyFont="1" applyFill="1" applyBorder="1" applyAlignment="1">
      <alignment horizontal="left" vertical="center"/>
    </xf>
    <xf numFmtId="0" fontId="35" fillId="2" borderId="14" xfId="0" applyFont="1" applyFill="1" applyBorder="1" applyAlignment="1">
      <alignment horizontal="left" vertical="center"/>
    </xf>
    <xf numFmtId="43" fontId="35" fillId="2" borderId="10" xfId="1" applyFont="1" applyFill="1" applyBorder="1" applyAlignment="1">
      <alignment horizontal="center" vertical="center" wrapText="1"/>
    </xf>
    <xf numFmtId="43" fontId="35" fillId="2" borderId="15" xfId="1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 wrapText="1" readingOrder="1"/>
    </xf>
    <xf numFmtId="0" fontId="43" fillId="0" borderId="0" xfId="0" applyFont="1" applyBorder="1" applyAlignment="1">
      <alignment horizontal="center" vertical="center" wrapText="1" readingOrder="1"/>
    </xf>
    <xf numFmtId="0" fontId="43" fillId="0" borderId="5" xfId="0" applyFont="1" applyBorder="1" applyAlignment="1">
      <alignment horizontal="center" vertical="center" wrapText="1" readingOrder="1"/>
    </xf>
    <xf numFmtId="0" fontId="37" fillId="0" borderId="4" xfId="0" applyFont="1" applyBorder="1" applyAlignment="1">
      <alignment horizontal="center" vertical="top" wrapText="1" readingOrder="1"/>
    </xf>
    <xf numFmtId="0" fontId="37" fillId="0" borderId="0" xfId="0" applyFont="1" applyBorder="1" applyAlignment="1">
      <alignment horizontal="center" vertical="top" wrapText="1" readingOrder="1"/>
    </xf>
    <xf numFmtId="0" fontId="37" fillId="0" borderId="5" xfId="0" applyFont="1" applyBorder="1" applyAlignment="1">
      <alignment horizontal="center" vertical="top" wrapText="1" readingOrder="1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4" fillId="0" borderId="7" xfId="0" applyFont="1" applyBorder="1" applyAlignment="1">
      <alignment horizontal="center"/>
    </xf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15</xdr:col>
      <xdr:colOff>2774951</xdr:colOff>
      <xdr:row>4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tabSelected="1" showWhiteSpace="0" view="pageBreakPreview" zoomScale="15" zoomScaleNormal="100" zoomScaleSheetLayoutView="15" zoomScalePageLayoutView="60" workbookViewId="0">
      <selection activeCell="A9" sqref="A9:A10"/>
    </sheetView>
  </sheetViews>
  <sheetFormatPr baseColWidth="10" defaultColWidth="11.42578125" defaultRowHeight="15" x14ac:dyDescent="0.25"/>
  <cols>
    <col min="1" max="1" width="144.140625" customWidth="1"/>
    <col min="2" max="2" width="96.5703125" customWidth="1"/>
    <col min="3" max="3" width="36.28515625" customWidth="1"/>
    <col min="4" max="4" width="96.85546875" customWidth="1"/>
    <col min="5" max="5" width="98.42578125" customWidth="1"/>
    <col min="6" max="6" width="96.42578125" customWidth="1"/>
    <col min="7" max="7" width="95.140625" customWidth="1"/>
    <col min="8" max="8" width="96.42578125" customWidth="1"/>
    <col min="9" max="9" width="78.5703125" style="20" customWidth="1"/>
    <col min="10" max="10" width="95.28515625" customWidth="1"/>
    <col min="11" max="11" width="92.28515625" customWidth="1"/>
    <col min="12" max="12" width="45" customWidth="1"/>
    <col min="13" max="13" width="43.140625" customWidth="1"/>
    <col min="14" max="14" width="48.85546875" customWidth="1"/>
    <col min="15" max="15" width="38.28515625" customWidth="1"/>
    <col min="16" max="16" width="105.14062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89.25" customHeight="1" x14ac:dyDescent="0.25">
      <c r="A3" s="244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6"/>
    </row>
    <row r="4" spans="1:17" ht="66" customHeight="1" x14ac:dyDescent="0.25">
      <c r="A4" s="247" t="s">
        <v>1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9"/>
    </row>
    <row r="5" spans="1:17" ht="33.75" customHeight="1" x14ac:dyDescent="0.25">
      <c r="A5" s="250" t="s">
        <v>102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2"/>
    </row>
    <row r="6" spans="1:17" ht="76.5" customHeight="1" x14ac:dyDescent="0.25">
      <c r="A6" s="247" t="s">
        <v>2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9"/>
    </row>
    <row r="7" spans="1:17" ht="76.5" customHeight="1" x14ac:dyDescent="0.25">
      <c r="A7" s="247" t="s">
        <v>3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9"/>
    </row>
    <row r="8" spans="1:17" ht="88.5" customHeight="1" thickBot="1" x14ac:dyDescent="1.4">
      <c r="A8" s="221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69.75" customHeight="1" x14ac:dyDescent="0.25">
      <c r="A9" s="237" t="s">
        <v>5</v>
      </c>
      <c r="B9" s="239" t="s">
        <v>6</v>
      </c>
      <c r="C9" s="239" t="s">
        <v>7</v>
      </c>
      <c r="D9" s="241" t="s">
        <v>8</v>
      </c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3"/>
    </row>
    <row r="10" spans="1:17" ht="107.25" customHeight="1" x14ac:dyDescent="1.35">
      <c r="A10" s="238"/>
      <c r="B10" s="240"/>
      <c r="C10" s="240"/>
      <c r="D10" s="154" t="s">
        <v>9</v>
      </c>
      <c r="E10" s="154" t="s">
        <v>10</v>
      </c>
      <c r="F10" s="154" t="s">
        <v>11</v>
      </c>
      <c r="G10" s="154" t="s">
        <v>12</v>
      </c>
      <c r="H10" s="155" t="s">
        <v>13</v>
      </c>
      <c r="I10" s="156" t="s">
        <v>14</v>
      </c>
      <c r="J10" s="155" t="s">
        <v>15</v>
      </c>
      <c r="K10" s="154" t="s">
        <v>16</v>
      </c>
      <c r="L10" s="157" t="s">
        <v>107</v>
      </c>
      <c r="M10" s="154" t="s">
        <v>108</v>
      </c>
      <c r="N10" s="154" t="s">
        <v>109</v>
      </c>
      <c r="O10" s="155" t="s">
        <v>110</v>
      </c>
      <c r="P10" s="158" t="s">
        <v>17</v>
      </c>
    </row>
    <row r="11" spans="1:17" ht="51.75" customHeight="1" thickBot="1" x14ac:dyDescent="0.95">
      <c r="A11" s="222" t="s">
        <v>18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2" customFormat="1" ht="166.5" customHeight="1" x14ac:dyDescent="1.35">
      <c r="A12" s="115" t="s">
        <v>19</v>
      </c>
      <c r="B12" s="131">
        <f>+B13+B14+B16+B15+B17</f>
        <v>240499402</v>
      </c>
      <c r="C12" s="112">
        <v>0</v>
      </c>
      <c r="D12" s="179">
        <f t="shared" ref="D12:H12" si="0">SUM(D13:D17)</f>
        <v>11762807.41</v>
      </c>
      <c r="E12" s="179">
        <f t="shared" si="0"/>
        <v>13652557.92</v>
      </c>
      <c r="F12" s="179">
        <f t="shared" si="0"/>
        <v>11074349.02</v>
      </c>
      <c r="G12" s="179">
        <f t="shared" si="0"/>
        <v>12230926.48</v>
      </c>
      <c r="H12" s="179">
        <f t="shared" si="0"/>
        <v>20606004.23</v>
      </c>
      <c r="I12" s="160">
        <f t="shared" ref="I12:O12" si="1">SUM(I13:I17)</f>
        <v>18497579.620000001</v>
      </c>
      <c r="J12" s="223">
        <f>SUM(J13:J17)</f>
        <v>12008191.719999999</v>
      </c>
      <c r="K12" s="223">
        <f t="shared" si="1"/>
        <v>16372809.560000001</v>
      </c>
      <c r="L12" s="82">
        <f t="shared" si="1"/>
        <v>0</v>
      </c>
      <c r="M12" s="82">
        <f t="shared" si="1"/>
        <v>0</v>
      </c>
      <c r="N12" s="82">
        <f t="shared" si="1"/>
        <v>0</v>
      </c>
      <c r="O12" s="82">
        <f t="shared" si="1"/>
        <v>0</v>
      </c>
      <c r="P12" s="135">
        <f>SUM(D12:O12)</f>
        <v>116205225.96000001</v>
      </c>
    </row>
    <row r="13" spans="1:17" s="22" customFormat="1" ht="166.5" customHeight="1" x14ac:dyDescent="1.25">
      <c r="A13" s="116" t="s">
        <v>20</v>
      </c>
      <c r="B13" s="132">
        <v>156727160</v>
      </c>
      <c r="C13" s="113">
        <v>0</v>
      </c>
      <c r="D13" s="188">
        <v>9537136.6699999999</v>
      </c>
      <c r="E13" s="189">
        <v>11574760</v>
      </c>
      <c r="F13" s="187">
        <v>8901662.5</v>
      </c>
      <c r="G13" s="190">
        <v>9877692.7100000009</v>
      </c>
      <c r="H13" s="190">
        <v>11932462.859999999</v>
      </c>
      <c r="I13" s="161">
        <v>13166183.939999999</v>
      </c>
      <c r="J13" s="180">
        <v>9702707.3499999996</v>
      </c>
      <c r="K13" s="225">
        <v>11032995.84</v>
      </c>
      <c r="L13" s="83"/>
      <c r="M13" s="83"/>
      <c r="N13" s="83"/>
      <c r="O13" s="109"/>
      <c r="P13" s="136">
        <f>SUM(D13:O13)</f>
        <v>85725601.870000005</v>
      </c>
      <c r="Q13" s="28"/>
    </row>
    <row r="14" spans="1:17" s="22" customFormat="1" ht="166.5" customHeight="1" x14ac:dyDescent="1.25">
      <c r="A14" s="116" t="s">
        <v>21</v>
      </c>
      <c r="B14" s="132">
        <v>63793124</v>
      </c>
      <c r="C14" s="113"/>
      <c r="D14" s="188">
        <v>770000</v>
      </c>
      <c r="E14" s="189">
        <v>709000</v>
      </c>
      <c r="F14" s="187">
        <v>815000</v>
      </c>
      <c r="G14" s="190">
        <v>866000</v>
      </c>
      <c r="H14" s="190">
        <v>7273310.7400000002</v>
      </c>
      <c r="I14" s="161">
        <v>3815883.33</v>
      </c>
      <c r="J14" s="180">
        <v>855000</v>
      </c>
      <c r="K14" s="225">
        <v>855000</v>
      </c>
      <c r="L14" s="83"/>
      <c r="M14" s="83"/>
      <c r="N14" s="83"/>
      <c r="O14" s="109"/>
      <c r="P14" s="136">
        <f t="shared" ref="P14:P17" si="2">SUM(D14:O14)</f>
        <v>15959194.07</v>
      </c>
    </row>
    <row r="15" spans="1:17" s="22" customFormat="1" ht="166.5" customHeight="1" x14ac:dyDescent="1.25">
      <c r="A15" s="117" t="s">
        <v>22</v>
      </c>
      <c r="B15" s="132">
        <v>0</v>
      </c>
      <c r="C15" s="113">
        <v>0</v>
      </c>
      <c r="D15" s="188"/>
      <c r="E15" s="189"/>
      <c r="F15" s="187"/>
      <c r="G15" s="191"/>
      <c r="H15" s="191"/>
      <c r="I15" s="161"/>
      <c r="J15" s="181"/>
      <c r="K15" s="84"/>
      <c r="L15" s="83"/>
      <c r="M15" s="83"/>
      <c r="N15" s="27"/>
      <c r="O15" s="109"/>
      <c r="P15" s="136">
        <f t="shared" si="2"/>
        <v>0</v>
      </c>
      <c r="Q15" s="30"/>
    </row>
    <row r="16" spans="1:17" s="22" customFormat="1" ht="166.5" customHeight="1" x14ac:dyDescent="1.25">
      <c r="A16" s="117" t="s">
        <v>23</v>
      </c>
      <c r="B16" s="132">
        <v>0</v>
      </c>
      <c r="C16" s="113">
        <v>0</v>
      </c>
      <c r="D16" s="190"/>
      <c r="E16" s="189"/>
      <c r="F16" s="187"/>
      <c r="G16" s="191"/>
      <c r="H16" s="191"/>
      <c r="I16" s="161"/>
      <c r="J16" s="181"/>
      <c r="K16" s="225">
        <v>3070000</v>
      </c>
      <c r="L16" s="83"/>
      <c r="M16" s="83"/>
      <c r="N16" s="27"/>
      <c r="O16" s="109"/>
      <c r="P16" s="136">
        <f t="shared" si="2"/>
        <v>3070000</v>
      </c>
    </row>
    <row r="17" spans="1:18" s="22" customFormat="1" ht="166.5" customHeight="1" x14ac:dyDescent="1.25">
      <c r="A17" s="117" t="s">
        <v>24</v>
      </c>
      <c r="B17" s="132">
        <v>19979118</v>
      </c>
      <c r="C17" s="113">
        <v>0</v>
      </c>
      <c r="D17" s="190">
        <v>1455670.74</v>
      </c>
      <c r="E17" s="189">
        <v>1368797.92</v>
      </c>
      <c r="F17" s="187">
        <v>1357686.52</v>
      </c>
      <c r="G17" s="190">
        <v>1487233.77</v>
      </c>
      <c r="H17" s="190">
        <v>1400230.63</v>
      </c>
      <c r="I17" s="161">
        <v>1515512.35</v>
      </c>
      <c r="J17" s="180">
        <v>1450484.37</v>
      </c>
      <c r="K17" s="225">
        <v>1414813.72</v>
      </c>
      <c r="L17" s="83"/>
      <c r="M17" s="83"/>
      <c r="N17" s="83"/>
      <c r="O17" s="109"/>
      <c r="P17" s="136">
        <f t="shared" si="2"/>
        <v>11450430.020000001</v>
      </c>
    </row>
    <row r="18" spans="1:18" s="22" customFormat="1" ht="166.5" customHeight="1" x14ac:dyDescent="1.35">
      <c r="A18" s="118" t="s">
        <v>25</v>
      </c>
      <c r="B18" s="133">
        <f>+B19+B20+B21+B22+B23+B24+B25+B26+B27</f>
        <v>14974103</v>
      </c>
      <c r="C18" s="114">
        <v>0</v>
      </c>
      <c r="D18" s="192">
        <f>SUM(D19:D27)</f>
        <v>292269</v>
      </c>
      <c r="E18" s="193">
        <f>SUM(E19:E27)</f>
        <v>629966.5</v>
      </c>
      <c r="F18" s="182">
        <f>F19+F23+F24+F25+F27+F26</f>
        <v>1027072.66</v>
      </c>
      <c r="G18" s="182">
        <f>G19+G24+G25+G27</f>
        <v>404468.53</v>
      </c>
      <c r="H18" s="182">
        <f>H19+H24+H25+H27+H23</f>
        <v>1224131.9500000002</v>
      </c>
      <c r="I18" s="162">
        <f>I19+I23+I24+I25+I27+I26</f>
        <v>688349.46</v>
      </c>
      <c r="J18" s="182">
        <f>J19+J23+J24+J25+J27+J26+J20</f>
        <v>2063038.99</v>
      </c>
      <c r="K18" s="228">
        <f t="shared" ref="K18:L18" si="3">K19+K23+K24+K25+K27+K26</f>
        <v>1347995.13</v>
      </c>
      <c r="L18" s="86">
        <f t="shared" si="3"/>
        <v>0</v>
      </c>
      <c r="M18" s="86">
        <f>SUM(M19:M27)</f>
        <v>0</v>
      </c>
      <c r="N18" s="86">
        <f>SUM(N19:N27)</f>
        <v>0</v>
      </c>
      <c r="O18" s="86">
        <f>SUM(O19:O27)</f>
        <v>0</v>
      </c>
      <c r="P18" s="137">
        <f>SUM(D18:O18)</f>
        <v>7677292.2200000007</v>
      </c>
    </row>
    <row r="19" spans="1:18" s="22" customFormat="1" ht="166.5" customHeight="1" x14ac:dyDescent="1.25">
      <c r="A19" s="116" t="s">
        <v>26</v>
      </c>
      <c r="B19" s="132">
        <v>9912000</v>
      </c>
      <c r="C19" s="113">
        <v>0</v>
      </c>
      <c r="D19" s="190">
        <v>246481.39</v>
      </c>
      <c r="E19" s="189">
        <v>371244.77</v>
      </c>
      <c r="F19" s="187">
        <v>830619.7</v>
      </c>
      <c r="G19" s="190">
        <v>377446.15</v>
      </c>
      <c r="H19" s="190">
        <v>972365.92</v>
      </c>
      <c r="I19" s="161">
        <v>542099.44999999995</v>
      </c>
      <c r="J19" s="180">
        <v>598929.14</v>
      </c>
      <c r="K19" s="226">
        <v>363054.01</v>
      </c>
      <c r="L19" s="87"/>
      <c r="M19" s="83"/>
      <c r="N19" s="83"/>
      <c r="O19" s="109"/>
      <c r="P19" s="136">
        <f t="shared" ref="P19:P48" si="4">SUM(D19:O19)</f>
        <v>4302240.53</v>
      </c>
    </row>
    <row r="20" spans="1:18" s="22" customFormat="1" ht="166.5" customHeight="1" x14ac:dyDescent="1.25">
      <c r="A20" s="117" t="s">
        <v>27</v>
      </c>
      <c r="B20" s="132">
        <v>100000</v>
      </c>
      <c r="C20" s="113">
        <v>0</v>
      </c>
      <c r="D20" s="191"/>
      <c r="E20" s="189"/>
      <c r="F20" s="187"/>
      <c r="G20" s="191"/>
      <c r="H20" s="194"/>
      <c r="I20" s="161"/>
      <c r="J20" s="180">
        <v>76700</v>
      </c>
      <c r="K20" s="227"/>
      <c r="L20" s="88"/>
      <c r="M20" s="83"/>
      <c r="N20" s="27"/>
      <c r="O20" s="109"/>
      <c r="P20" s="136">
        <f t="shared" si="4"/>
        <v>76700</v>
      </c>
    </row>
    <row r="21" spans="1:18" s="22" customFormat="1" ht="166.5" customHeight="1" x14ac:dyDescent="1.25">
      <c r="A21" s="116" t="s">
        <v>28</v>
      </c>
      <c r="B21" s="132">
        <v>0</v>
      </c>
      <c r="C21" s="113">
        <v>0</v>
      </c>
      <c r="D21" s="191"/>
      <c r="E21" s="189"/>
      <c r="F21" s="187"/>
      <c r="G21" s="191"/>
      <c r="H21" s="190"/>
      <c r="I21" s="161"/>
      <c r="J21" s="180"/>
      <c r="K21" s="227"/>
      <c r="L21" s="88"/>
      <c r="M21" s="83"/>
      <c r="N21" s="27"/>
      <c r="O21" s="109"/>
      <c r="P21" s="136">
        <f t="shared" si="4"/>
        <v>0</v>
      </c>
    </row>
    <row r="22" spans="1:18" s="22" customFormat="1" ht="166.5" customHeight="1" x14ac:dyDescent="1.25">
      <c r="A22" s="116" t="s">
        <v>29</v>
      </c>
      <c r="B22" s="132">
        <v>100000</v>
      </c>
      <c r="C22" s="113">
        <v>0</v>
      </c>
      <c r="D22" s="191"/>
      <c r="E22" s="189"/>
      <c r="F22" s="187"/>
      <c r="G22" s="191"/>
      <c r="H22" s="190"/>
      <c r="I22" s="161"/>
      <c r="J22" s="180"/>
      <c r="K22" s="227"/>
      <c r="L22" s="88"/>
      <c r="M22" s="83"/>
      <c r="N22" s="83"/>
      <c r="O22" s="109"/>
      <c r="P22" s="136">
        <f t="shared" si="4"/>
        <v>0</v>
      </c>
    </row>
    <row r="23" spans="1:18" s="22" customFormat="1" ht="166.5" customHeight="1" x14ac:dyDescent="1.25">
      <c r="A23" s="116" t="s">
        <v>30</v>
      </c>
      <c r="B23" s="132">
        <v>1200000</v>
      </c>
      <c r="C23" s="113">
        <v>0</v>
      </c>
      <c r="D23" s="191"/>
      <c r="E23" s="189">
        <v>91666.67</v>
      </c>
      <c r="F23" s="187">
        <v>91666.67</v>
      </c>
      <c r="G23" s="190"/>
      <c r="H23" s="190">
        <v>183333.34</v>
      </c>
      <c r="I23" s="161">
        <v>91666.67</v>
      </c>
      <c r="J23" s="180">
        <v>189911.84</v>
      </c>
      <c r="K23" s="227"/>
      <c r="L23" s="88"/>
      <c r="M23" s="83"/>
      <c r="N23" s="83"/>
      <c r="O23" s="109"/>
      <c r="P23" s="136">
        <f t="shared" si="4"/>
        <v>648245.18999999994</v>
      </c>
      <c r="R23" s="22">
        <v>2</v>
      </c>
    </row>
    <row r="24" spans="1:18" s="22" customFormat="1" ht="166.5" customHeight="1" x14ac:dyDescent="1.25">
      <c r="A24" s="116" t="s">
        <v>31</v>
      </c>
      <c r="B24" s="132">
        <v>1260000</v>
      </c>
      <c r="C24" s="113">
        <v>0</v>
      </c>
      <c r="D24" s="194">
        <v>45787.61</v>
      </c>
      <c r="E24" s="189">
        <v>167055.06</v>
      </c>
      <c r="F24" s="187">
        <v>45787.61</v>
      </c>
      <c r="G24" s="190">
        <v>45787.61</v>
      </c>
      <c r="H24" s="190">
        <v>53568.91</v>
      </c>
      <c r="I24" s="161">
        <v>42547.34</v>
      </c>
      <c r="J24" s="180">
        <v>42547.34</v>
      </c>
      <c r="K24" s="226">
        <v>42547.34</v>
      </c>
      <c r="L24" s="87"/>
      <c r="M24" s="83"/>
      <c r="N24" s="83"/>
      <c r="O24" s="109"/>
      <c r="P24" s="136">
        <f t="shared" si="4"/>
        <v>485628.81999999983</v>
      </c>
    </row>
    <row r="25" spans="1:18" s="22" customFormat="1" ht="166.5" customHeight="1" x14ac:dyDescent="1.25">
      <c r="A25" s="117" t="s">
        <v>32</v>
      </c>
      <c r="B25" s="132">
        <v>600000</v>
      </c>
      <c r="C25" s="113">
        <v>0</v>
      </c>
      <c r="D25" s="191"/>
      <c r="E25" s="189"/>
      <c r="F25" s="187">
        <v>58998.68</v>
      </c>
      <c r="G25" s="194">
        <v>-29385.23</v>
      </c>
      <c r="H25" s="190">
        <v>14863.78</v>
      </c>
      <c r="I25" s="161"/>
      <c r="J25" s="180">
        <v>6000</v>
      </c>
      <c r="K25" s="226">
        <v>262663.78000000003</v>
      </c>
      <c r="L25" s="87"/>
      <c r="M25" s="83"/>
      <c r="N25" s="83"/>
      <c r="O25" s="109"/>
      <c r="P25" s="136">
        <f t="shared" si="4"/>
        <v>313141.01</v>
      </c>
    </row>
    <row r="26" spans="1:18" s="22" customFormat="1" ht="166.5" customHeight="1" x14ac:dyDescent="1.25">
      <c r="A26" s="117" t="s">
        <v>33</v>
      </c>
      <c r="B26" s="132">
        <v>670000</v>
      </c>
      <c r="C26" s="113">
        <v>0</v>
      </c>
      <c r="D26" s="191"/>
      <c r="E26" s="189"/>
      <c r="F26" s="187"/>
      <c r="G26" s="190"/>
      <c r="H26" s="190"/>
      <c r="I26" s="161">
        <v>12036</v>
      </c>
      <c r="J26" s="180">
        <v>1109939.08</v>
      </c>
      <c r="K26" s="227">
        <v>445500</v>
      </c>
      <c r="L26" s="87"/>
      <c r="M26" s="83"/>
      <c r="N26" s="83"/>
      <c r="O26" s="109"/>
      <c r="P26" s="136">
        <f t="shared" si="4"/>
        <v>1567475.08</v>
      </c>
    </row>
    <row r="27" spans="1:18" s="22" customFormat="1" ht="166.5" customHeight="1" x14ac:dyDescent="1.25">
      <c r="A27" s="117" t="s">
        <v>34</v>
      </c>
      <c r="B27" s="132">
        <v>1132103</v>
      </c>
      <c r="C27" s="113">
        <v>0</v>
      </c>
      <c r="D27" s="191"/>
      <c r="E27" s="189"/>
      <c r="F27" s="187"/>
      <c r="G27" s="190">
        <v>10620</v>
      </c>
      <c r="H27" s="190"/>
      <c r="I27" s="161"/>
      <c r="J27" s="180">
        <v>39011.589999999997</v>
      </c>
      <c r="K27" s="227">
        <v>234230</v>
      </c>
      <c r="L27" s="88"/>
      <c r="M27" s="99"/>
      <c r="N27" s="83"/>
      <c r="O27" s="108"/>
      <c r="P27" s="136">
        <f t="shared" si="4"/>
        <v>283861.58999999997</v>
      </c>
    </row>
    <row r="28" spans="1:18" s="22" customFormat="1" ht="166.5" customHeight="1" x14ac:dyDescent="1.35">
      <c r="A28" s="118" t="s">
        <v>35</v>
      </c>
      <c r="B28" s="133">
        <f>+B29+B30+B31+B32+B33+B34+B35+B36+B37</f>
        <v>28677271</v>
      </c>
      <c r="C28" s="113">
        <f t="shared" ref="C28:K28" si="5">+C29+C30+C31+C32+C33+C34+C35+C36+C37</f>
        <v>0</v>
      </c>
      <c r="D28" s="181">
        <f t="shared" si="5"/>
        <v>0</v>
      </c>
      <c r="E28" s="186">
        <f t="shared" si="5"/>
        <v>7200</v>
      </c>
      <c r="F28" s="186">
        <f>+F29+F30+F31+F32+F33+F34+F35+F36+F37</f>
        <v>140340</v>
      </c>
      <c r="G28" s="186">
        <f>+G29+G30+G31+G32+G33+G34+G35+G36+G37</f>
        <v>286947.39</v>
      </c>
      <c r="H28" s="195">
        <f>SUM(H29:H37)</f>
        <v>1265636.71</v>
      </c>
      <c r="I28" s="163">
        <f t="shared" si="5"/>
        <v>1181111.8900000001</v>
      </c>
      <c r="J28" s="183">
        <f>+J29+J30+J31+J32+J33+J34+J35+J36+J37</f>
        <v>69795.790000000008</v>
      </c>
      <c r="K28" s="229">
        <f t="shared" si="5"/>
        <v>1855597.5</v>
      </c>
      <c r="L28" s="89">
        <f>+L29+L30+L31+L32+L33+L34+L35+L36+L37</f>
        <v>0</v>
      </c>
      <c r="M28" s="100">
        <f>+M29+M30+M31+M32+M33+M34+M35+M36+M37</f>
        <v>0</v>
      </c>
      <c r="N28" s="81">
        <f>+N29+N30+N31+N32+N33+N34+N35+N36+N37</f>
        <v>0</v>
      </c>
      <c r="O28" s="110">
        <f>+O29+O30+O31+O32+O33+O34+O35+O36+O37</f>
        <v>0</v>
      </c>
      <c r="P28" s="137">
        <f>SUM(D28:O28)</f>
        <v>4806629.28</v>
      </c>
    </row>
    <row r="29" spans="1:18" s="22" customFormat="1" ht="166.5" customHeight="1" x14ac:dyDescent="1.25">
      <c r="A29" s="117" t="s">
        <v>36</v>
      </c>
      <c r="B29" s="134">
        <v>2000000</v>
      </c>
      <c r="C29" s="113">
        <v>0</v>
      </c>
      <c r="D29" s="196">
        <v>0</v>
      </c>
      <c r="E29" s="189">
        <v>7200</v>
      </c>
      <c r="F29" s="187">
        <v>140340</v>
      </c>
      <c r="G29" s="197">
        <v>57572</v>
      </c>
      <c r="H29" s="190">
        <v>43832</v>
      </c>
      <c r="I29" s="161">
        <v>4740</v>
      </c>
      <c r="J29" s="180">
        <f>25000+12480</f>
        <v>37480</v>
      </c>
      <c r="K29" s="202">
        <v>268627.52</v>
      </c>
      <c r="L29" s="84"/>
      <c r="M29" s="84"/>
      <c r="N29" s="84"/>
      <c r="O29" s="83"/>
      <c r="P29" s="136">
        <f t="shared" si="4"/>
        <v>559791.52</v>
      </c>
    </row>
    <row r="30" spans="1:18" s="22" customFormat="1" ht="166.5" customHeight="1" x14ac:dyDescent="1.25">
      <c r="A30" s="116" t="s">
        <v>37</v>
      </c>
      <c r="B30" s="134">
        <v>1900000</v>
      </c>
      <c r="C30" s="113">
        <v>0</v>
      </c>
      <c r="D30" s="196">
        <v>0</v>
      </c>
      <c r="E30" s="181"/>
      <c r="F30" s="187"/>
      <c r="G30" s="196"/>
      <c r="H30" s="190">
        <v>6655.2</v>
      </c>
      <c r="I30" s="161">
        <f>423.03+1534</f>
        <v>1957.03</v>
      </c>
      <c r="J30" s="181"/>
      <c r="K30" s="176"/>
      <c r="L30" s="84"/>
      <c r="M30" s="84"/>
      <c r="N30" s="27"/>
      <c r="O30" s="83"/>
      <c r="P30" s="136">
        <f t="shared" si="4"/>
        <v>8612.23</v>
      </c>
    </row>
    <row r="31" spans="1:18" s="22" customFormat="1" ht="166.5" customHeight="1" x14ac:dyDescent="1.25">
      <c r="A31" s="117" t="s">
        <v>38</v>
      </c>
      <c r="B31" s="134">
        <v>13600000</v>
      </c>
      <c r="C31" s="113">
        <v>0</v>
      </c>
      <c r="D31" s="196">
        <v>0</v>
      </c>
      <c r="E31" s="181"/>
      <c r="F31" s="187"/>
      <c r="G31" s="196"/>
      <c r="H31" s="190">
        <v>682574</v>
      </c>
      <c r="I31" s="161">
        <v>224471.4</v>
      </c>
      <c r="J31" s="180">
        <v>15000</v>
      </c>
      <c r="K31" s="176"/>
      <c r="L31" s="84"/>
      <c r="M31" s="84"/>
      <c r="N31" s="83"/>
      <c r="O31" s="83"/>
      <c r="P31" s="136">
        <f t="shared" si="4"/>
        <v>922045.4</v>
      </c>
    </row>
    <row r="32" spans="1:18" s="22" customFormat="1" ht="166.5" customHeight="1" x14ac:dyDescent="1.25">
      <c r="A32" s="116" t="s">
        <v>39</v>
      </c>
      <c r="B32" s="134">
        <v>0</v>
      </c>
      <c r="C32" s="113">
        <v>0</v>
      </c>
      <c r="D32" s="196">
        <v>0</v>
      </c>
      <c r="E32" s="181"/>
      <c r="F32" s="187"/>
      <c r="G32" s="196"/>
      <c r="H32" s="190"/>
      <c r="I32" s="161"/>
      <c r="J32" s="181"/>
      <c r="K32" s="176"/>
      <c r="L32" s="84"/>
      <c r="M32" s="84"/>
      <c r="N32" s="27"/>
      <c r="O32" s="27"/>
      <c r="P32" s="136">
        <f t="shared" si="4"/>
        <v>0</v>
      </c>
    </row>
    <row r="33" spans="1:16" s="22" customFormat="1" ht="166.5" customHeight="1" x14ac:dyDescent="1.25">
      <c r="A33" s="117" t="s">
        <v>40</v>
      </c>
      <c r="B33" s="134">
        <v>300000</v>
      </c>
      <c r="C33" s="113">
        <v>0</v>
      </c>
      <c r="D33" s="196">
        <v>0</v>
      </c>
      <c r="E33" s="181"/>
      <c r="F33" s="187"/>
      <c r="G33" s="196"/>
      <c r="H33" s="190"/>
      <c r="I33" s="161"/>
      <c r="J33" s="181"/>
      <c r="K33" s="84"/>
      <c r="L33" s="84"/>
      <c r="M33" s="84"/>
      <c r="N33" s="27"/>
      <c r="O33" s="27"/>
      <c r="P33" s="136">
        <f t="shared" si="4"/>
        <v>0</v>
      </c>
    </row>
    <row r="34" spans="1:16" s="22" customFormat="1" ht="166.5" customHeight="1" x14ac:dyDescent="1.25">
      <c r="A34" s="117" t="s">
        <v>41</v>
      </c>
      <c r="B34" s="134">
        <v>1304950</v>
      </c>
      <c r="C34" s="113">
        <v>0</v>
      </c>
      <c r="D34" s="196">
        <v>0</v>
      </c>
      <c r="E34" s="181"/>
      <c r="F34" s="187"/>
      <c r="G34" s="196"/>
      <c r="H34" s="190"/>
      <c r="I34" s="161">
        <v>98852.62</v>
      </c>
      <c r="J34" s="181"/>
      <c r="K34" s="176"/>
      <c r="L34" s="84"/>
      <c r="M34" s="84"/>
      <c r="N34" s="83"/>
      <c r="O34" s="109"/>
      <c r="P34" s="136">
        <f t="shared" si="4"/>
        <v>98852.62</v>
      </c>
    </row>
    <row r="35" spans="1:16" s="22" customFormat="1" ht="166.5" customHeight="1" x14ac:dyDescent="1.25">
      <c r="A35" s="117" t="s">
        <v>42</v>
      </c>
      <c r="B35" s="134">
        <v>4110000</v>
      </c>
      <c r="C35" s="113">
        <v>0</v>
      </c>
      <c r="D35" s="196">
        <v>0</v>
      </c>
      <c r="E35" s="181"/>
      <c r="F35" s="187"/>
      <c r="G35" s="196"/>
      <c r="H35" s="190">
        <v>6195</v>
      </c>
      <c r="I35" s="161">
        <v>186281.59</v>
      </c>
      <c r="J35" s="180"/>
      <c r="K35" s="202">
        <v>1566500</v>
      </c>
      <c r="L35" s="84"/>
      <c r="M35" s="84"/>
      <c r="N35" s="83"/>
      <c r="O35" s="83"/>
      <c r="P35" s="136">
        <f t="shared" si="4"/>
        <v>1758976.59</v>
      </c>
    </row>
    <row r="36" spans="1:16" s="22" customFormat="1" ht="166.5" customHeight="1" x14ac:dyDescent="1.25">
      <c r="A36" s="117" t="s">
        <v>104</v>
      </c>
      <c r="B36" s="134">
        <v>0</v>
      </c>
      <c r="C36" s="113">
        <v>0</v>
      </c>
      <c r="D36" s="196">
        <v>0</v>
      </c>
      <c r="E36" s="181"/>
      <c r="F36" s="187"/>
      <c r="G36" s="196"/>
      <c r="H36" s="190"/>
      <c r="I36" s="161"/>
      <c r="J36" s="181"/>
      <c r="K36" s="176"/>
      <c r="L36" s="84"/>
      <c r="M36" s="84"/>
      <c r="N36" s="27"/>
      <c r="O36" s="27"/>
      <c r="P36" s="136">
        <f t="shared" si="4"/>
        <v>0</v>
      </c>
    </row>
    <row r="37" spans="1:16" s="22" customFormat="1" ht="166.5" customHeight="1" x14ac:dyDescent="1.25">
      <c r="A37" s="116" t="s">
        <v>43</v>
      </c>
      <c r="B37" s="134">
        <v>5462321</v>
      </c>
      <c r="C37" s="113">
        <v>0</v>
      </c>
      <c r="D37" s="196">
        <v>0</v>
      </c>
      <c r="E37" s="181"/>
      <c r="F37" s="187"/>
      <c r="G37" s="190">
        <v>229375.39</v>
      </c>
      <c r="H37" s="190">
        <f>182314.98+344065.53</f>
        <v>526380.51</v>
      </c>
      <c r="I37" s="161">
        <f>585082.55+79726.7</f>
        <v>664809.25</v>
      </c>
      <c r="J37" s="180">
        <v>17315.79</v>
      </c>
      <c r="K37" s="225">
        <v>20469.98</v>
      </c>
      <c r="L37" s="84"/>
      <c r="M37" s="84"/>
      <c r="N37" s="83"/>
      <c r="O37" s="83"/>
      <c r="P37" s="136">
        <f t="shared" si="4"/>
        <v>1458350.92</v>
      </c>
    </row>
    <row r="38" spans="1:16" s="22" customFormat="1" ht="166.5" customHeight="1" x14ac:dyDescent="1.35">
      <c r="A38" s="118" t="s">
        <v>44</v>
      </c>
      <c r="B38" s="133">
        <f>+B39+B42+B43+B44+B45+B46+B47+B48</f>
        <v>0</v>
      </c>
      <c r="C38" s="113">
        <f t="shared" ref="C38:I38" si="6">+C39+C42+C43+C44+C45+C46+C47+C48</f>
        <v>0</v>
      </c>
      <c r="D38" s="181">
        <f t="shared" si="6"/>
        <v>0</v>
      </c>
      <c r="E38" s="181">
        <f t="shared" si="6"/>
        <v>0</v>
      </c>
      <c r="F38" s="181">
        <f t="shared" si="6"/>
        <v>0</v>
      </c>
      <c r="G38" s="181">
        <f t="shared" si="6"/>
        <v>0</v>
      </c>
      <c r="H38" s="181">
        <f t="shared" si="6"/>
        <v>0</v>
      </c>
      <c r="I38" s="164">
        <f t="shared" si="6"/>
        <v>0</v>
      </c>
      <c r="J38" s="184">
        <f>+J39+J42+J43+J44+J45+J46+J47+J48</f>
        <v>0</v>
      </c>
      <c r="K38" s="61">
        <f t="shared" ref="K38:O38" si="7">+K39+K42+K43+K44+K45+K46+K47+K48</f>
        <v>0</v>
      </c>
      <c r="L38" s="61">
        <f t="shared" si="7"/>
        <v>0</v>
      </c>
      <c r="M38" s="98">
        <f t="shared" si="7"/>
        <v>0</v>
      </c>
      <c r="N38" s="61"/>
      <c r="O38" s="61">
        <f t="shared" si="7"/>
        <v>0</v>
      </c>
      <c r="P38" s="137">
        <f>SUM(D38:O38)</f>
        <v>0</v>
      </c>
    </row>
    <row r="39" spans="1:16" s="22" customFormat="1" ht="166.5" customHeight="1" thickBot="1" x14ac:dyDescent="1.3">
      <c r="A39" s="119" t="s">
        <v>105</v>
      </c>
      <c r="B39" s="129"/>
      <c r="C39" s="75">
        <v>0</v>
      </c>
      <c r="D39" s="198">
        <v>0</v>
      </c>
      <c r="E39" s="199">
        <v>0</v>
      </c>
      <c r="F39" s="200"/>
      <c r="G39" s="198"/>
      <c r="H39" s="201"/>
      <c r="I39" s="165"/>
      <c r="J39" s="62"/>
      <c r="K39" s="63"/>
      <c r="L39" s="64"/>
      <c r="M39" s="64"/>
      <c r="N39" s="66"/>
      <c r="O39" s="34"/>
      <c r="P39" s="138">
        <f t="shared" si="4"/>
        <v>0</v>
      </c>
    </row>
    <row r="40" spans="1:16" s="22" customFormat="1" ht="56.25" customHeight="1" x14ac:dyDescent="1">
      <c r="A40" s="29"/>
      <c r="B40" s="23"/>
      <c r="C40" s="24"/>
      <c r="D40" s="33"/>
      <c r="E40" s="25"/>
      <c r="F40" s="26"/>
      <c r="G40" s="33"/>
      <c r="H40" s="32"/>
      <c r="I40" s="161"/>
      <c r="J40" s="21"/>
      <c r="K40" s="24"/>
      <c r="L40" s="24"/>
      <c r="M40" s="24"/>
      <c r="N40" s="24"/>
      <c r="O40" s="24"/>
      <c r="P40" s="76"/>
    </row>
    <row r="41" spans="1:16" s="22" customFormat="1" ht="56.25" customHeight="1" thickBot="1" x14ac:dyDescent="1.05">
      <c r="A41" s="29"/>
      <c r="B41" s="23"/>
      <c r="C41" s="24"/>
      <c r="D41" s="33"/>
      <c r="E41" s="25"/>
      <c r="F41" s="26"/>
      <c r="G41" s="33"/>
      <c r="H41" s="32"/>
      <c r="I41" s="161"/>
      <c r="J41" s="21"/>
      <c r="K41" s="24"/>
      <c r="L41" s="24"/>
      <c r="M41" s="24"/>
      <c r="N41" s="24"/>
      <c r="O41" s="24"/>
      <c r="P41" s="76"/>
    </row>
    <row r="42" spans="1:16" s="22" customFormat="1" ht="176.25" customHeight="1" x14ac:dyDescent="1">
      <c r="A42" s="120" t="s">
        <v>106</v>
      </c>
      <c r="B42" s="47">
        <v>0</v>
      </c>
      <c r="C42" s="35">
        <v>0</v>
      </c>
      <c r="D42" s="36">
        <v>0</v>
      </c>
      <c r="E42" s="37">
        <v>0</v>
      </c>
      <c r="F42" s="38">
        <v>0</v>
      </c>
      <c r="G42" s="36">
        <v>0</v>
      </c>
      <c r="H42" s="39">
        <v>0</v>
      </c>
      <c r="I42" s="166">
        <v>0</v>
      </c>
      <c r="J42" s="51">
        <v>0</v>
      </c>
      <c r="K42" s="52">
        <v>0</v>
      </c>
      <c r="L42" s="52">
        <v>0</v>
      </c>
      <c r="M42" s="52">
        <v>0</v>
      </c>
      <c r="N42" s="35">
        <v>0</v>
      </c>
      <c r="O42" s="35">
        <v>0</v>
      </c>
      <c r="P42" s="78">
        <f t="shared" si="4"/>
        <v>0</v>
      </c>
    </row>
    <row r="43" spans="1:16" s="22" customFormat="1" ht="171" customHeight="1" x14ac:dyDescent="1">
      <c r="A43" s="121" t="s">
        <v>45</v>
      </c>
      <c r="B43" s="48">
        <v>0</v>
      </c>
      <c r="C43" s="24">
        <v>0</v>
      </c>
      <c r="D43" s="33">
        <v>0</v>
      </c>
      <c r="E43" s="25">
        <v>0</v>
      </c>
      <c r="F43" s="26">
        <v>0</v>
      </c>
      <c r="G43" s="33">
        <v>0</v>
      </c>
      <c r="H43" s="32">
        <v>0</v>
      </c>
      <c r="I43" s="161">
        <v>0</v>
      </c>
      <c r="J43" s="53">
        <v>0</v>
      </c>
      <c r="K43" s="54">
        <v>0</v>
      </c>
      <c r="L43" s="54">
        <v>0</v>
      </c>
      <c r="M43" s="54">
        <v>0</v>
      </c>
      <c r="N43" s="24">
        <v>0</v>
      </c>
      <c r="O43" s="24">
        <v>0</v>
      </c>
      <c r="P43" s="76">
        <f t="shared" si="4"/>
        <v>0</v>
      </c>
    </row>
    <row r="44" spans="1:16" s="22" customFormat="1" ht="146.25" customHeight="1" x14ac:dyDescent="1">
      <c r="A44" s="121" t="s">
        <v>46</v>
      </c>
      <c r="B44" s="48">
        <v>0</v>
      </c>
      <c r="C44" s="24">
        <v>0</v>
      </c>
      <c r="D44" s="33">
        <v>0</v>
      </c>
      <c r="E44" s="25">
        <v>0</v>
      </c>
      <c r="F44" s="26">
        <v>0</v>
      </c>
      <c r="G44" s="33">
        <v>0</v>
      </c>
      <c r="H44" s="32">
        <v>0</v>
      </c>
      <c r="I44" s="161">
        <v>0</v>
      </c>
      <c r="J44" s="53">
        <v>0</v>
      </c>
      <c r="K44" s="54">
        <v>0</v>
      </c>
      <c r="L44" s="54">
        <v>0</v>
      </c>
      <c r="M44" s="54">
        <v>0</v>
      </c>
      <c r="N44" s="24">
        <v>0</v>
      </c>
      <c r="O44" s="24">
        <v>0</v>
      </c>
      <c r="P44" s="76">
        <f t="shared" si="4"/>
        <v>0</v>
      </c>
    </row>
    <row r="45" spans="1:16" s="22" customFormat="1" ht="173.25" customHeight="1" x14ac:dyDescent="1">
      <c r="A45" s="121" t="s">
        <v>47</v>
      </c>
      <c r="B45" s="48">
        <v>0</v>
      </c>
      <c r="C45" s="24">
        <v>0</v>
      </c>
      <c r="D45" s="33">
        <v>0</v>
      </c>
      <c r="E45" s="25">
        <v>0</v>
      </c>
      <c r="F45" s="26">
        <v>0</v>
      </c>
      <c r="G45" s="33">
        <v>0</v>
      </c>
      <c r="H45" s="32">
        <v>0</v>
      </c>
      <c r="I45" s="161">
        <v>0</v>
      </c>
      <c r="J45" s="53">
        <v>0</v>
      </c>
      <c r="K45" s="54">
        <v>0</v>
      </c>
      <c r="L45" s="54">
        <v>0</v>
      </c>
      <c r="M45" s="54">
        <v>0</v>
      </c>
      <c r="N45" s="24">
        <v>0</v>
      </c>
      <c r="O45" s="24">
        <v>0</v>
      </c>
      <c r="P45" s="76">
        <f t="shared" si="4"/>
        <v>0</v>
      </c>
    </row>
    <row r="46" spans="1:16" s="22" customFormat="1" ht="88.5" customHeight="1" x14ac:dyDescent="1">
      <c r="A46" s="122" t="s">
        <v>48</v>
      </c>
      <c r="B46" s="48">
        <v>0</v>
      </c>
      <c r="C46" s="24">
        <v>0</v>
      </c>
      <c r="D46" s="40">
        <v>0</v>
      </c>
      <c r="E46" s="24">
        <v>0</v>
      </c>
      <c r="F46" s="41">
        <v>0</v>
      </c>
      <c r="G46" s="40">
        <v>0</v>
      </c>
      <c r="H46" s="42">
        <v>0</v>
      </c>
      <c r="I46" s="167">
        <v>0</v>
      </c>
      <c r="J46" s="53">
        <v>0</v>
      </c>
      <c r="K46" s="54">
        <v>0</v>
      </c>
      <c r="L46" s="54">
        <v>0</v>
      </c>
      <c r="M46" s="54">
        <v>0</v>
      </c>
      <c r="N46" s="24">
        <v>0</v>
      </c>
      <c r="O46" s="24">
        <v>0</v>
      </c>
      <c r="P46" s="76">
        <f t="shared" si="4"/>
        <v>0</v>
      </c>
    </row>
    <row r="47" spans="1:16" s="22" customFormat="1" ht="131.25" customHeight="1" x14ac:dyDescent="1">
      <c r="A47" s="121" t="s">
        <v>49</v>
      </c>
      <c r="B47" s="48">
        <v>0</v>
      </c>
      <c r="C47" s="24">
        <v>0</v>
      </c>
      <c r="D47" s="40">
        <v>0</v>
      </c>
      <c r="E47" s="24">
        <v>0</v>
      </c>
      <c r="F47" s="41">
        <v>0</v>
      </c>
      <c r="G47" s="40">
        <v>0</v>
      </c>
      <c r="H47" s="42">
        <v>0</v>
      </c>
      <c r="I47" s="167">
        <v>0</v>
      </c>
      <c r="J47" s="53">
        <v>0</v>
      </c>
      <c r="K47" s="54">
        <v>0</v>
      </c>
      <c r="L47" s="54">
        <v>0</v>
      </c>
      <c r="M47" s="54">
        <v>0</v>
      </c>
      <c r="N47" s="24">
        <v>0</v>
      </c>
      <c r="O47" s="24">
        <v>0</v>
      </c>
      <c r="P47" s="76">
        <f t="shared" si="4"/>
        <v>0</v>
      </c>
    </row>
    <row r="48" spans="1:16" s="22" customFormat="1" ht="131.25" customHeight="1" x14ac:dyDescent="1">
      <c r="A48" s="121" t="s">
        <v>50</v>
      </c>
      <c r="B48" s="48">
        <v>0</v>
      </c>
      <c r="C48" s="24">
        <v>0</v>
      </c>
      <c r="D48" s="40">
        <v>0</v>
      </c>
      <c r="E48" s="24">
        <v>0</v>
      </c>
      <c r="F48" s="41">
        <v>0</v>
      </c>
      <c r="G48" s="40">
        <v>0</v>
      </c>
      <c r="H48" s="42">
        <v>0</v>
      </c>
      <c r="I48" s="167">
        <v>0</v>
      </c>
      <c r="J48" s="53">
        <v>0</v>
      </c>
      <c r="K48" s="54">
        <v>0</v>
      </c>
      <c r="L48" s="54">
        <v>0</v>
      </c>
      <c r="M48" s="54">
        <v>0</v>
      </c>
      <c r="N48" s="24">
        <v>0</v>
      </c>
      <c r="O48" s="24">
        <v>0</v>
      </c>
      <c r="P48" s="76">
        <f t="shared" si="4"/>
        <v>0</v>
      </c>
    </row>
    <row r="49" spans="1:16" s="22" customFormat="1" ht="88.5" customHeight="1" x14ac:dyDescent="0.9">
      <c r="A49" s="123" t="s">
        <v>51</v>
      </c>
      <c r="B49" s="49">
        <f>+B50+B51+B52+B53+B54+B55</f>
        <v>0</v>
      </c>
      <c r="C49" s="31">
        <v>0</v>
      </c>
      <c r="D49" s="40">
        <v>0</v>
      </c>
      <c r="E49" s="31">
        <v>0</v>
      </c>
      <c r="F49" s="31">
        <v>0</v>
      </c>
      <c r="G49" s="40">
        <v>0</v>
      </c>
      <c r="H49" s="42">
        <v>0</v>
      </c>
      <c r="I49" s="168">
        <v>0</v>
      </c>
      <c r="J49" s="55">
        <v>0</v>
      </c>
      <c r="K49" s="56">
        <v>0</v>
      </c>
      <c r="L49" s="56">
        <v>0</v>
      </c>
      <c r="M49" s="56">
        <v>0</v>
      </c>
      <c r="N49" s="31">
        <v>0</v>
      </c>
      <c r="O49" s="31">
        <v>0</v>
      </c>
      <c r="P49" s="77">
        <f>SUM(B49:O49)</f>
        <v>0</v>
      </c>
    </row>
    <row r="50" spans="1:16" s="22" customFormat="1" ht="156" customHeight="1" x14ac:dyDescent="1">
      <c r="A50" s="121" t="s">
        <v>52</v>
      </c>
      <c r="B50" s="48">
        <v>0</v>
      </c>
      <c r="C50" s="24">
        <v>0</v>
      </c>
      <c r="D50" s="40">
        <v>0</v>
      </c>
      <c r="E50" s="24">
        <v>0</v>
      </c>
      <c r="F50" s="24">
        <v>0</v>
      </c>
      <c r="G50" s="40">
        <v>0</v>
      </c>
      <c r="H50" s="42">
        <v>0</v>
      </c>
      <c r="I50" s="167">
        <v>0</v>
      </c>
      <c r="J50" s="53">
        <v>0</v>
      </c>
      <c r="K50" s="54">
        <v>0</v>
      </c>
      <c r="L50" s="54">
        <v>0</v>
      </c>
      <c r="M50" s="54">
        <v>0</v>
      </c>
      <c r="N50" s="24">
        <v>0</v>
      </c>
      <c r="O50" s="24">
        <v>0</v>
      </c>
      <c r="P50" s="77">
        <f t="shared" ref="P50:P78" si="8">SUM(B50:O50)</f>
        <v>0</v>
      </c>
    </row>
    <row r="51" spans="1:16" s="22" customFormat="1" ht="156" customHeight="1" x14ac:dyDescent="1">
      <c r="A51" s="121" t="s">
        <v>53</v>
      </c>
      <c r="B51" s="48">
        <v>0</v>
      </c>
      <c r="C51" s="24">
        <v>0</v>
      </c>
      <c r="D51" s="40">
        <v>0</v>
      </c>
      <c r="E51" s="24">
        <v>0</v>
      </c>
      <c r="F51" s="24">
        <v>0</v>
      </c>
      <c r="G51" s="40">
        <v>0</v>
      </c>
      <c r="H51" s="42">
        <v>0</v>
      </c>
      <c r="I51" s="167">
        <v>0</v>
      </c>
      <c r="J51" s="53">
        <v>0</v>
      </c>
      <c r="K51" s="54">
        <v>0</v>
      </c>
      <c r="L51" s="54">
        <v>0</v>
      </c>
      <c r="M51" s="54">
        <v>0</v>
      </c>
      <c r="N51" s="24">
        <v>0</v>
      </c>
      <c r="O51" s="24">
        <v>0</v>
      </c>
      <c r="P51" s="77">
        <f t="shared" si="8"/>
        <v>0</v>
      </c>
    </row>
    <row r="52" spans="1:16" s="22" customFormat="1" ht="156" customHeight="1" x14ac:dyDescent="1">
      <c r="A52" s="121" t="s">
        <v>54</v>
      </c>
      <c r="B52" s="48">
        <v>0</v>
      </c>
      <c r="C52" s="24">
        <v>0</v>
      </c>
      <c r="D52" s="40">
        <v>0</v>
      </c>
      <c r="E52" s="24">
        <v>0</v>
      </c>
      <c r="F52" s="24">
        <v>0</v>
      </c>
      <c r="G52" s="40">
        <v>0</v>
      </c>
      <c r="H52" s="42">
        <v>0</v>
      </c>
      <c r="I52" s="167">
        <v>0</v>
      </c>
      <c r="J52" s="53">
        <v>0</v>
      </c>
      <c r="K52" s="54">
        <v>0</v>
      </c>
      <c r="L52" s="54">
        <v>0</v>
      </c>
      <c r="M52" s="54">
        <v>0</v>
      </c>
      <c r="N52" s="24">
        <v>0</v>
      </c>
      <c r="O52" s="24">
        <v>0</v>
      </c>
      <c r="P52" s="77">
        <f t="shared" si="8"/>
        <v>0</v>
      </c>
    </row>
    <row r="53" spans="1:16" s="22" customFormat="1" ht="156" customHeight="1" x14ac:dyDescent="1">
      <c r="A53" s="121" t="s">
        <v>55</v>
      </c>
      <c r="B53" s="48">
        <v>0</v>
      </c>
      <c r="C53" s="24">
        <v>0</v>
      </c>
      <c r="D53" s="40">
        <v>0</v>
      </c>
      <c r="E53" s="24">
        <v>0</v>
      </c>
      <c r="F53" s="24">
        <v>0</v>
      </c>
      <c r="G53" s="40">
        <v>0</v>
      </c>
      <c r="H53" s="42">
        <v>0</v>
      </c>
      <c r="I53" s="167">
        <v>0</v>
      </c>
      <c r="J53" s="53">
        <v>0</v>
      </c>
      <c r="K53" s="54">
        <v>0</v>
      </c>
      <c r="L53" s="54">
        <v>0</v>
      </c>
      <c r="M53" s="54">
        <v>0</v>
      </c>
      <c r="N53" s="24">
        <v>0</v>
      </c>
      <c r="O53" s="24">
        <v>0</v>
      </c>
      <c r="P53" s="77">
        <f t="shared" si="8"/>
        <v>0</v>
      </c>
    </row>
    <row r="54" spans="1:16" s="22" customFormat="1" ht="156" customHeight="1" x14ac:dyDescent="1">
      <c r="A54" s="121" t="s">
        <v>56</v>
      </c>
      <c r="B54" s="48">
        <v>0</v>
      </c>
      <c r="C54" s="24">
        <v>0</v>
      </c>
      <c r="D54" s="40">
        <v>0</v>
      </c>
      <c r="E54" s="24">
        <v>0</v>
      </c>
      <c r="F54" s="24">
        <v>0</v>
      </c>
      <c r="G54" s="43"/>
      <c r="H54" s="42">
        <v>0</v>
      </c>
      <c r="I54" s="167">
        <v>0</v>
      </c>
      <c r="J54" s="53">
        <v>0</v>
      </c>
      <c r="K54" s="54">
        <v>0</v>
      </c>
      <c r="L54" s="54">
        <v>0</v>
      </c>
      <c r="M54" s="54">
        <v>0</v>
      </c>
      <c r="N54" s="24">
        <v>0</v>
      </c>
      <c r="O54" s="24">
        <v>0</v>
      </c>
      <c r="P54" s="77">
        <f t="shared" si="8"/>
        <v>0</v>
      </c>
    </row>
    <row r="55" spans="1:16" s="22" customFormat="1" ht="156" customHeight="1" x14ac:dyDescent="1">
      <c r="A55" s="121" t="s">
        <v>57</v>
      </c>
      <c r="B55" s="48">
        <v>0</v>
      </c>
      <c r="C55" s="24">
        <v>0</v>
      </c>
      <c r="D55" s="40">
        <v>0</v>
      </c>
      <c r="E55" s="24">
        <v>0</v>
      </c>
      <c r="F55" s="24">
        <v>0</v>
      </c>
      <c r="G55" s="43"/>
      <c r="H55" s="42">
        <v>0</v>
      </c>
      <c r="I55" s="167">
        <v>0</v>
      </c>
      <c r="J55" s="53">
        <v>0</v>
      </c>
      <c r="K55" s="54">
        <v>0</v>
      </c>
      <c r="L55" s="54">
        <v>0</v>
      </c>
      <c r="M55" s="54">
        <v>0</v>
      </c>
      <c r="N55" s="24">
        <v>0</v>
      </c>
      <c r="O55" s="24">
        <v>0</v>
      </c>
      <c r="P55" s="141">
        <f t="shared" si="8"/>
        <v>0</v>
      </c>
    </row>
    <row r="56" spans="1:16" s="22" customFormat="1" ht="133.5" customHeight="1" x14ac:dyDescent="1.35">
      <c r="A56" s="123" t="s">
        <v>58</v>
      </c>
      <c r="B56" s="148">
        <f>+B57+B59+B60+B61+B62+B63+B64+B65+B66</f>
        <v>2140000</v>
      </c>
      <c r="C56" s="15">
        <f t="shared" ref="C56:E56" si="9">+C57+C59+C60+C61+C62+C63+C64+C65+C66</f>
        <v>0</v>
      </c>
      <c r="D56" s="15">
        <f t="shared" si="9"/>
        <v>0</v>
      </c>
      <c r="E56" s="140">
        <f t="shared" si="9"/>
        <v>0</v>
      </c>
      <c r="F56" s="140">
        <f>+F57+F59+F60+F61+F62+F63+F64+F65+F66</f>
        <v>78995.100000000006</v>
      </c>
      <c r="G56" s="145">
        <f>G57+G62</f>
        <v>1397559.5499999998</v>
      </c>
      <c r="H56" s="145">
        <f>H58+H57</f>
        <v>-1463414.64</v>
      </c>
      <c r="I56" s="169">
        <f>I57+I61+I62</f>
        <v>2732598.1999999997</v>
      </c>
      <c r="J56" s="145">
        <f>SUM(J57:J66)</f>
        <v>620990.54</v>
      </c>
      <c r="K56" s="57">
        <f>K57+K62</f>
        <v>0</v>
      </c>
      <c r="L56" s="97">
        <f t="shared" ref="L56" si="10">L57+L62</f>
        <v>0</v>
      </c>
      <c r="M56" s="97">
        <f>M57+M62+M59</f>
        <v>0</v>
      </c>
      <c r="N56" s="97">
        <f>N57+N62+N59</f>
        <v>0</v>
      </c>
      <c r="O56" s="97">
        <f>O57+O62+O59</f>
        <v>0</v>
      </c>
      <c r="P56" s="137">
        <f>SUM(C56:O56)</f>
        <v>3366728.75</v>
      </c>
    </row>
    <row r="57" spans="1:16" s="22" customFormat="1" ht="153.75" customHeight="1" x14ac:dyDescent="1.25">
      <c r="A57" s="121" t="s">
        <v>59</v>
      </c>
      <c r="B57" s="147">
        <v>800000</v>
      </c>
      <c r="C57" s="139">
        <v>0</v>
      </c>
      <c r="D57" s="40">
        <v>0</v>
      </c>
      <c r="E57" s="15">
        <v>0</v>
      </c>
      <c r="F57" s="139"/>
      <c r="G57" s="146">
        <v>1476554.65</v>
      </c>
      <c r="H57" s="149">
        <f>13140.01</f>
        <v>13140.01</v>
      </c>
      <c r="I57" s="167">
        <f>1028097.24+1591413.3</f>
        <v>2619510.54</v>
      </c>
      <c r="J57" s="58"/>
      <c r="K57" s="59"/>
      <c r="L57" s="96"/>
      <c r="M57" s="96"/>
      <c r="N57" s="15"/>
      <c r="O57" s="105"/>
      <c r="P57" s="136">
        <f>SUM(D57:O57)</f>
        <v>4109205.2</v>
      </c>
    </row>
    <row r="58" spans="1:16" s="22" customFormat="1" ht="88.5" customHeight="1" x14ac:dyDescent="1.25">
      <c r="A58" s="121" t="s">
        <v>59</v>
      </c>
      <c r="B58" s="147"/>
      <c r="C58" s="139"/>
      <c r="D58" s="40"/>
      <c r="E58" s="15"/>
      <c r="F58" s="139"/>
      <c r="G58" s="146"/>
      <c r="H58" s="149">
        <v>-1476554.65</v>
      </c>
      <c r="I58" s="167"/>
      <c r="J58" s="58"/>
      <c r="K58" s="59"/>
      <c r="L58" s="96"/>
      <c r="M58" s="96"/>
      <c r="N58" s="15"/>
      <c r="O58" s="105"/>
      <c r="P58" s="136"/>
    </row>
    <row r="59" spans="1:16" s="22" customFormat="1" ht="153.75" customHeight="1" x14ac:dyDescent="1.25">
      <c r="A59" s="121" t="s">
        <v>60</v>
      </c>
      <c r="B59" s="147">
        <v>0</v>
      </c>
      <c r="C59" s="139">
        <v>0</v>
      </c>
      <c r="D59" s="40">
        <v>0</v>
      </c>
      <c r="E59" s="15">
        <v>0</v>
      </c>
      <c r="F59" s="139"/>
      <c r="G59" s="15"/>
      <c r="H59" s="42"/>
      <c r="I59" s="167"/>
      <c r="J59" s="58"/>
      <c r="K59" s="59"/>
      <c r="L59" s="59"/>
      <c r="M59" s="96"/>
      <c r="N59" s="15"/>
      <c r="O59" s="105"/>
      <c r="P59" s="142">
        <f t="shared" ref="P59:P75" si="11">SUM(D59:O59)</f>
        <v>0</v>
      </c>
    </row>
    <row r="60" spans="1:16" s="22" customFormat="1" ht="153.75" customHeight="1" x14ac:dyDescent="1.25">
      <c r="A60" s="121" t="s">
        <v>61</v>
      </c>
      <c r="B60" s="147">
        <v>0</v>
      </c>
      <c r="C60" s="139">
        <v>0</v>
      </c>
      <c r="D60" s="40">
        <v>0</v>
      </c>
      <c r="E60" s="15">
        <v>0</v>
      </c>
      <c r="F60" s="139"/>
      <c r="G60" s="15"/>
      <c r="H60" s="15"/>
      <c r="I60" s="159"/>
      <c r="J60" s="185"/>
      <c r="K60" s="139"/>
      <c r="L60" s="139"/>
      <c r="M60" s="139"/>
      <c r="N60" s="139"/>
      <c r="O60" s="139"/>
      <c r="P60" s="136">
        <f t="shared" si="11"/>
        <v>0</v>
      </c>
    </row>
    <row r="61" spans="1:16" s="22" customFormat="1" ht="153.75" customHeight="1" x14ac:dyDescent="1.25">
      <c r="A61" s="121" t="s">
        <v>62</v>
      </c>
      <c r="B61" s="147">
        <v>0</v>
      </c>
      <c r="C61" s="139">
        <v>0</v>
      </c>
      <c r="D61" s="40">
        <v>0</v>
      </c>
      <c r="E61" s="15">
        <v>0</v>
      </c>
      <c r="F61" s="139"/>
      <c r="G61" s="15"/>
      <c r="H61" s="15"/>
      <c r="I61" s="159">
        <v>14401.9</v>
      </c>
      <c r="J61" s="185"/>
      <c r="K61" s="139"/>
      <c r="L61" s="139"/>
      <c r="M61" s="139"/>
      <c r="N61" s="139"/>
      <c r="O61" s="139"/>
      <c r="P61" s="136">
        <f t="shared" si="11"/>
        <v>14401.9</v>
      </c>
    </row>
    <row r="62" spans="1:16" s="22" customFormat="1" ht="153.75" customHeight="1" x14ac:dyDescent="1.25">
      <c r="A62" s="121" t="s">
        <v>63</v>
      </c>
      <c r="B62" s="147">
        <v>1340000</v>
      </c>
      <c r="C62" s="139">
        <v>0</v>
      </c>
      <c r="D62" s="40">
        <v>0</v>
      </c>
      <c r="E62" s="96"/>
      <c r="F62" s="96">
        <v>78995.100000000006</v>
      </c>
      <c r="G62" s="84">
        <v>-78995.100000000006</v>
      </c>
      <c r="H62" s="15"/>
      <c r="I62" s="159">
        <v>98685.759999999995</v>
      </c>
      <c r="J62" s="185"/>
      <c r="K62" s="139"/>
      <c r="L62" s="139"/>
      <c r="M62" s="139"/>
      <c r="N62" s="139"/>
      <c r="O62" s="139"/>
      <c r="P62" s="136">
        <f t="shared" si="11"/>
        <v>98685.759999999995</v>
      </c>
    </row>
    <row r="63" spans="1:16" s="22" customFormat="1" ht="153.75" customHeight="1" x14ac:dyDescent="1.25">
      <c r="A63" s="121" t="s">
        <v>64</v>
      </c>
      <c r="B63" s="147">
        <v>0</v>
      </c>
      <c r="C63" s="139">
        <v>0</v>
      </c>
      <c r="D63" s="40">
        <v>0</v>
      </c>
      <c r="E63" s="15">
        <v>0</v>
      </c>
      <c r="F63" s="15"/>
      <c r="G63" s="15"/>
      <c r="H63" s="15"/>
      <c r="I63" s="159"/>
      <c r="J63" s="185"/>
      <c r="K63" s="139"/>
      <c r="L63" s="139"/>
      <c r="M63" s="139"/>
      <c r="N63" s="139"/>
      <c r="O63" s="139"/>
      <c r="P63" s="136">
        <f t="shared" si="11"/>
        <v>0</v>
      </c>
    </row>
    <row r="64" spans="1:16" s="22" customFormat="1" ht="153.75" customHeight="1" x14ac:dyDescent="1">
      <c r="A64" s="121" t="s">
        <v>65</v>
      </c>
      <c r="B64" s="48">
        <v>0</v>
      </c>
      <c r="C64" s="15">
        <v>0</v>
      </c>
      <c r="D64" s="40">
        <v>0</v>
      </c>
      <c r="E64" s="15">
        <v>0</v>
      </c>
      <c r="F64" s="15"/>
      <c r="G64" s="15"/>
      <c r="H64" s="15"/>
      <c r="I64" s="167"/>
      <c r="J64" s="172"/>
      <c r="K64" s="59"/>
      <c r="L64" s="59"/>
      <c r="M64" s="96"/>
      <c r="N64" s="15"/>
      <c r="O64" s="15"/>
      <c r="P64" s="142">
        <f t="shared" si="11"/>
        <v>0</v>
      </c>
    </row>
    <row r="65" spans="1:16" s="22" customFormat="1" ht="153.75" customHeight="1" x14ac:dyDescent="1.25">
      <c r="A65" s="121" t="s">
        <v>66</v>
      </c>
      <c r="B65" s="48">
        <v>0</v>
      </c>
      <c r="C65" s="15">
        <v>0</v>
      </c>
      <c r="D65" s="40">
        <v>0</v>
      </c>
      <c r="E65" s="15">
        <v>0</v>
      </c>
      <c r="F65" s="15"/>
      <c r="G65" s="15"/>
      <c r="H65" s="15"/>
      <c r="I65" s="167"/>
      <c r="J65" s="185">
        <v>620990.54</v>
      </c>
      <c r="K65" s="59"/>
      <c r="L65" s="59"/>
      <c r="M65" s="96"/>
      <c r="N65" s="15"/>
      <c r="O65" s="15"/>
      <c r="P65" s="136">
        <f t="shared" si="11"/>
        <v>620990.54</v>
      </c>
    </row>
    <row r="66" spans="1:16" s="22" customFormat="1" ht="153.75" customHeight="1" x14ac:dyDescent="1">
      <c r="A66" s="121" t="s">
        <v>67</v>
      </c>
      <c r="B66" s="48">
        <v>0</v>
      </c>
      <c r="C66" s="24">
        <v>0</v>
      </c>
      <c r="D66" s="40">
        <v>0</v>
      </c>
      <c r="E66" s="24">
        <v>0</v>
      </c>
      <c r="F66" s="24">
        <v>0</v>
      </c>
      <c r="G66" s="24">
        <v>0</v>
      </c>
      <c r="H66" s="24">
        <v>0</v>
      </c>
      <c r="I66" s="167">
        <v>0</v>
      </c>
      <c r="J66" s="80">
        <v>0</v>
      </c>
      <c r="K66" s="54">
        <v>0</v>
      </c>
      <c r="L66" s="54">
        <v>0</v>
      </c>
      <c r="M66" s="54">
        <v>0</v>
      </c>
      <c r="N66" s="24">
        <v>0</v>
      </c>
      <c r="O66" s="24">
        <v>0</v>
      </c>
      <c r="P66" s="142">
        <f t="shared" si="11"/>
        <v>0</v>
      </c>
    </row>
    <row r="67" spans="1:16" s="22" customFormat="1" ht="88.5" customHeight="1" x14ac:dyDescent="1.1499999999999999">
      <c r="A67" s="124" t="s">
        <v>68</v>
      </c>
      <c r="B67" s="49">
        <f>+B68+B69+B70+B71</f>
        <v>0</v>
      </c>
      <c r="C67" s="31">
        <v>0</v>
      </c>
      <c r="D67" s="40">
        <v>0</v>
      </c>
      <c r="E67" s="218">
        <f>E68</f>
        <v>0</v>
      </c>
      <c r="F67" s="219">
        <f>F68</f>
        <v>2223952.96</v>
      </c>
      <c r="G67" s="31">
        <v>0</v>
      </c>
      <c r="H67" s="171">
        <f>H68</f>
        <v>0</v>
      </c>
      <c r="I67" s="168">
        <f>I68</f>
        <v>0</v>
      </c>
      <c r="J67" s="100">
        <f t="shared" ref="J67:O67" si="12">J68</f>
        <v>0</v>
      </c>
      <c r="K67" s="220">
        <f t="shared" si="12"/>
        <v>0</v>
      </c>
      <c r="L67" s="220">
        <f t="shared" si="12"/>
        <v>0</v>
      </c>
      <c r="M67" s="220">
        <f t="shared" si="12"/>
        <v>0</v>
      </c>
      <c r="N67" s="220">
        <f t="shared" si="12"/>
        <v>0</v>
      </c>
      <c r="O67" s="220">
        <f t="shared" si="12"/>
        <v>0</v>
      </c>
      <c r="P67" s="137">
        <f>SUM(D67:O67)</f>
        <v>2223952.96</v>
      </c>
    </row>
    <row r="68" spans="1:16" s="22" customFormat="1" ht="88.5" customHeight="1" x14ac:dyDescent="1.25">
      <c r="A68" s="122" t="s">
        <v>69</v>
      </c>
      <c r="B68" s="48">
        <v>0</v>
      </c>
      <c r="C68" s="24">
        <v>0</v>
      </c>
      <c r="D68" s="40">
        <v>0</v>
      </c>
      <c r="E68" s="84"/>
      <c r="F68" s="202">
        <v>2223952.96</v>
      </c>
      <c r="G68" s="24">
        <v>0</v>
      </c>
      <c r="H68" s="79"/>
      <c r="I68" s="167"/>
      <c r="J68" s="174"/>
      <c r="K68" s="54"/>
      <c r="L68" s="60"/>
      <c r="M68" s="54"/>
      <c r="N68" s="24">
        <v>0</v>
      </c>
      <c r="O68" s="83"/>
      <c r="P68" s="136">
        <f t="shared" si="11"/>
        <v>2223952.96</v>
      </c>
    </row>
    <row r="69" spans="1:16" s="22" customFormat="1" ht="88.5" customHeight="1" x14ac:dyDescent="1">
      <c r="A69" s="122" t="s">
        <v>70</v>
      </c>
      <c r="B69" s="48">
        <v>0</v>
      </c>
      <c r="C69" s="24">
        <v>0</v>
      </c>
      <c r="D69" s="40">
        <v>0</v>
      </c>
      <c r="E69" s="83">
        <v>0</v>
      </c>
      <c r="F69" s="24">
        <v>0</v>
      </c>
      <c r="G69" s="24">
        <v>0</v>
      </c>
      <c r="H69" s="24">
        <v>0</v>
      </c>
      <c r="I69" s="167">
        <v>0</v>
      </c>
      <c r="J69" s="80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142">
        <f t="shared" si="11"/>
        <v>0</v>
      </c>
    </row>
    <row r="70" spans="1:16" s="22" customFormat="1" ht="128.25" customHeight="1" x14ac:dyDescent="1">
      <c r="A70" s="121" t="s">
        <v>71</v>
      </c>
      <c r="B70" s="48">
        <v>0</v>
      </c>
      <c r="C70" s="24">
        <v>0</v>
      </c>
      <c r="D70" s="40">
        <v>0</v>
      </c>
      <c r="E70" s="24">
        <v>0</v>
      </c>
      <c r="F70" s="24">
        <v>0</v>
      </c>
      <c r="G70" s="24">
        <v>0</v>
      </c>
      <c r="H70" s="24">
        <v>0</v>
      </c>
      <c r="I70" s="167">
        <v>0</v>
      </c>
      <c r="J70" s="80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142">
        <f t="shared" si="11"/>
        <v>0</v>
      </c>
    </row>
    <row r="71" spans="1:16" s="22" customFormat="1" ht="173.25" customHeight="1" x14ac:dyDescent="1">
      <c r="A71" s="121" t="s">
        <v>72</v>
      </c>
      <c r="B71" s="48">
        <v>0</v>
      </c>
      <c r="C71" s="24">
        <v>0</v>
      </c>
      <c r="D71" s="40">
        <v>0</v>
      </c>
      <c r="E71" s="24">
        <v>0</v>
      </c>
      <c r="F71" s="24">
        <v>0</v>
      </c>
      <c r="G71" s="24">
        <v>0</v>
      </c>
      <c r="H71" s="24">
        <v>0</v>
      </c>
      <c r="I71" s="167">
        <v>0</v>
      </c>
      <c r="J71" s="80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142">
        <f t="shared" si="11"/>
        <v>0</v>
      </c>
    </row>
    <row r="72" spans="1:16" s="22" customFormat="1" ht="158.25" customHeight="1" x14ac:dyDescent="0.9">
      <c r="A72" s="123" t="s">
        <v>73</v>
      </c>
      <c r="B72" s="49">
        <f>+B73+B74</f>
        <v>0</v>
      </c>
      <c r="C72" s="31">
        <v>0</v>
      </c>
      <c r="D72" s="40">
        <v>0</v>
      </c>
      <c r="E72" s="31">
        <v>0</v>
      </c>
      <c r="F72" s="31">
        <v>0</v>
      </c>
      <c r="G72" s="31">
        <v>0</v>
      </c>
      <c r="H72" s="31">
        <v>0</v>
      </c>
      <c r="I72" s="168">
        <v>0</v>
      </c>
      <c r="J72" s="175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142">
        <f t="shared" si="11"/>
        <v>0</v>
      </c>
    </row>
    <row r="73" spans="1:16" s="22" customFormat="1" ht="88.5" customHeight="1" x14ac:dyDescent="1">
      <c r="A73" s="121" t="s">
        <v>74</v>
      </c>
      <c r="B73" s="48">
        <v>0</v>
      </c>
      <c r="C73" s="24">
        <v>0</v>
      </c>
      <c r="D73" s="40">
        <v>0</v>
      </c>
      <c r="E73" s="24">
        <v>0</v>
      </c>
      <c r="F73" s="24">
        <v>0</v>
      </c>
      <c r="G73" s="24">
        <v>0</v>
      </c>
      <c r="H73" s="24">
        <v>0</v>
      </c>
      <c r="I73" s="167">
        <v>0</v>
      </c>
      <c r="J73" s="80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142">
        <f t="shared" si="11"/>
        <v>0</v>
      </c>
    </row>
    <row r="74" spans="1:16" s="22" customFormat="1" ht="188.25" customHeight="1" thickBot="1" x14ac:dyDescent="1.05">
      <c r="A74" s="125" t="s">
        <v>75</v>
      </c>
      <c r="B74" s="50">
        <v>0</v>
      </c>
      <c r="C74" s="34">
        <v>0</v>
      </c>
      <c r="D74" s="44">
        <v>0</v>
      </c>
      <c r="E74" s="34">
        <v>0</v>
      </c>
      <c r="F74" s="34">
        <v>0</v>
      </c>
      <c r="G74" s="34">
        <v>0</v>
      </c>
      <c r="H74" s="34">
        <v>0</v>
      </c>
      <c r="I74" s="170">
        <v>0</v>
      </c>
      <c r="J74" s="173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143">
        <f t="shared" si="11"/>
        <v>0</v>
      </c>
    </row>
    <row r="75" spans="1:16" s="22" customFormat="1" ht="56.25" customHeight="1" x14ac:dyDescent="0.9">
      <c r="A75" s="123" t="s">
        <v>76</v>
      </c>
      <c r="B75" s="49">
        <f>+B76+B77+B78</f>
        <v>0</v>
      </c>
      <c r="C75" s="93">
        <v>0</v>
      </c>
      <c r="D75" s="92">
        <v>0</v>
      </c>
      <c r="E75" s="31">
        <v>0</v>
      </c>
      <c r="F75" s="31">
        <v>0</v>
      </c>
      <c r="G75" s="31">
        <v>0</v>
      </c>
      <c r="H75" s="31">
        <v>0</v>
      </c>
      <c r="I75" s="168">
        <v>0</v>
      </c>
      <c r="J75" s="175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142">
        <f t="shared" si="11"/>
        <v>0</v>
      </c>
    </row>
    <row r="76" spans="1:16" s="22" customFormat="1" ht="123.75" customHeight="1" x14ac:dyDescent="1">
      <c r="A76" s="121" t="s">
        <v>77</v>
      </c>
      <c r="B76" s="48">
        <v>0</v>
      </c>
      <c r="C76" s="65">
        <v>0</v>
      </c>
      <c r="D76" s="92">
        <v>0</v>
      </c>
      <c r="E76" s="24">
        <v>0</v>
      </c>
      <c r="F76" s="24">
        <v>0</v>
      </c>
      <c r="G76" s="24">
        <v>0</v>
      </c>
      <c r="H76" s="24">
        <v>0</v>
      </c>
      <c r="I76" s="167">
        <v>0</v>
      </c>
      <c r="J76" s="80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141">
        <f t="shared" si="8"/>
        <v>0</v>
      </c>
    </row>
    <row r="77" spans="1:16" s="22" customFormat="1" ht="131.25" customHeight="1" x14ac:dyDescent="1">
      <c r="A77" s="121" t="s">
        <v>78</v>
      </c>
      <c r="B77" s="48">
        <v>0</v>
      </c>
      <c r="C77" s="65">
        <v>0</v>
      </c>
      <c r="D77" s="92">
        <v>0</v>
      </c>
      <c r="E77" s="24">
        <v>0</v>
      </c>
      <c r="F77" s="24">
        <v>0</v>
      </c>
      <c r="G77" s="24">
        <v>0</v>
      </c>
      <c r="H77" s="24">
        <v>0</v>
      </c>
      <c r="I77" s="167">
        <v>0</v>
      </c>
      <c r="J77" s="80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141">
        <f t="shared" si="8"/>
        <v>0</v>
      </c>
    </row>
    <row r="78" spans="1:16" s="22" customFormat="1" ht="150.75" customHeight="1" x14ac:dyDescent="1">
      <c r="A78" s="121" t="s">
        <v>79</v>
      </c>
      <c r="B78" s="48">
        <v>0</v>
      </c>
      <c r="C78" s="65">
        <v>0</v>
      </c>
      <c r="D78" s="92">
        <v>0</v>
      </c>
      <c r="E78" s="24">
        <v>0</v>
      </c>
      <c r="F78" s="24">
        <v>0</v>
      </c>
      <c r="G78" s="24">
        <v>0</v>
      </c>
      <c r="H78" s="24">
        <v>0</v>
      </c>
      <c r="I78" s="167">
        <v>0</v>
      </c>
      <c r="J78" s="176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141">
        <f t="shared" si="8"/>
        <v>0</v>
      </c>
    </row>
    <row r="79" spans="1:16" s="22" customFormat="1" ht="88.5" customHeight="1" x14ac:dyDescent="0.9">
      <c r="A79" s="118" t="s">
        <v>80</v>
      </c>
      <c r="B79" s="49">
        <f>+B80+B83+B86</f>
        <v>0</v>
      </c>
      <c r="C79" s="93">
        <v>0</v>
      </c>
      <c r="D79" s="92">
        <v>0</v>
      </c>
      <c r="E79" s="31">
        <v>0</v>
      </c>
      <c r="F79" s="31">
        <v>0</v>
      </c>
      <c r="G79" s="31">
        <v>0</v>
      </c>
      <c r="H79" s="31">
        <v>0</v>
      </c>
      <c r="I79" s="168">
        <v>0</v>
      </c>
      <c r="J79" s="177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141">
        <f t="shared" ref="P79:P87" si="13">D79</f>
        <v>0</v>
      </c>
    </row>
    <row r="80" spans="1:16" s="22" customFormat="1" ht="88.5" customHeight="1" x14ac:dyDescent="0.9">
      <c r="A80" s="123" t="s">
        <v>81</v>
      </c>
      <c r="B80" s="49">
        <f>+B81+B82</f>
        <v>0</v>
      </c>
      <c r="C80" s="93">
        <v>0</v>
      </c>
      <c r="D80" s="92">
        <v>0</v>
      </c>
      <c r="E80" s="31">
        <v>0</v>
      </c>
      <c r="F80" s="31">
        <v>0</v>
      </c>
      <c r="G80" s="31">
        <v>0</v>
      </c>
      <c r="H80" s="31">
        <v>0</v>
      </c>
      <c r="I80" s="168">
        <v>0</v>
      </c>
      <c r="J80" s="177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141">
        <f t="shared" si="13"/>
        <v>0</v>
      </c>
    </row>
    <row r="81" spans="1:18" s="22" customFormat="1" ht="105.75" customHeight="1" x14ac:dyDescent="1">
      <c r="A81" s="121" t="s">
        <v>82</v>
      </c>
      <c r="B81" s="48">
        <v>0</v>
      </c>
      <c r="C81" s="65">
        <v>0</v>
      </c>
      <c r="D81" s="92">
        <v>0</v>
      </c>
      <c r="E81" s="24">
        <v>0</v>
      </c>
      <c r="F81" s="24">
        <v>0</v>
      </c>
      <c r="G81" s="24">
        <v>0</v>
      </c>
      <c r="H81" s="24">
        <v>0</v>
      </c>
      <c r="I81" s="167">
        <v>0</v>
      </c>
      <c r="J81" s="176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141">
        <f t="shared" si="13"/>
        <v>0</v>
      </c>
    </row>
    <row r="82" spans="1:18" s="22" customFormat="1" ht="88.5" customHeight="1" x14ac:dyDescent="1">
      <c r="A82" s="121" t="s">
        <v>83</v>
      </c>
      <c r="B82" s="48">
        <v>0</v>
      </c>
      <c r="C82" s="65">
        <v>0</v>
      </c>
      <c r="D82" s="92">
        <v>0</v>
      </c>
      <c r="E82" s="24">
        <v>0</v>
      </c>
      <c r="F82" s="24">
        <v>0</v>
      </c>
      <c r="G82" s="24">
        <v>0</v>
      </c>
      <c r="H82" s="24">
        <v>0</v>
      </c>
      <c r="I82" s="167">
        <v>0</v>
      </c>
      <c r="J82" s="176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141">
        <f t="shared" si="13"/>
        <v>0</v>
      </c>
    </row>
    <row r="83" spans="1:18" s="22" customFormat="1" ht="88.5" customHeight="1" x14ac:dyDescent="0.9">
      <c r="A83" s="124" t="s">
        <v>84</v>
      </c>
      <c r="B83" s="49">
        <f>+B84+B85</f>
        <v>0</v>
      </c>
      <c r="C83" s="93">
        <v>0</v>
      </c>
      <c r="D83" s="92">
        <v>0</v>
      </c>
      <c r="E83" s="31">
        <v>0</v>
      </c>
      <c r="F83" s="31">
        <v>0</v>
      </c>
      <c r="G83" s="31">
        <v>0</v>
      </c>
      <c r="H83" s="31">
        <v>0</v>
      </c>
      <c r="I83" s="168">
        <v>0</v>
      </c>
      <c r="J83" s="177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141">
        <f t="shared" si="13"/>
        <v>0</v>
      </c>
    </row>
    <row r="84" spans="1:18" s="22" customFormat="1" ht="143.25" customHeight="1" x14ac:dyDescent="1">
      <c r="A84" s="121" t="s">
        <v>85</v>
      </c>
      <c r="B84" s="48">
        <v>0</v>
      </c>
      <c r="C84" s="65">
        <v>0</v>
      </c>
      <c r="D84" s="92">
        <v>0</v>
      </c>
      <c r="E84" s="24">
        <v>0</v>
      </c>
      <c r="F84" s="24">
        <v>0</v>
      </c>
      <c r="G84" s="24">
        <v>0</v>
      </c>
      <c r="H84" s="24">
        <v>0</v>
      </c>
      <c r="I84" s="167">
        <v>0</v>
      </c>
      <c r="J84" s="176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141">
        <f t="shared" si="13"/>
        <v>0</v>
      </c>
    </row>
    <row r="85" spans="1:18" s="22" customFormat="1" ht="116.25" customHeight="1" x14ac:dyDescent="1">
      <c r="A85" s="121" t="s">
        <v>86</v>
      </c>
      <c r="B85" s="48">
        <v>0</v>
      </c>
      <c r="C85" s="65">
        <v>0</v>
      </c>
      <c r="D85" s="92">
        <v>0</v>
      </c>
      <c r="E85" s="24">
        <v>0</v>
      </c>
      <c r="F85" s="24">
        <v>0</v>
      </c>
      <c r="G85" s="24">
        <v>0</v>
      </c>
      <c r="H85" s="24">
        <v>0</v>
      </c>
      <c r="I85" s="167">
        <v>0</v>
      </c>
      <c r="J85" s="176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141">
        <f t="shared" si="13"/>
        <v>0</v>
      </c>
    </row>
    <row r="86" spans="1:18" s="22" customFormat="1" ht="88.5" customHeight="1" x14ac:dyDescent="0.9">
      <c r="A86" s="123" t="s">
        <v>87</v>
      </c>
      <c r="B86" s="49">
        <f>+B87</f>
        <v>0</v>
      </c>
      <c r="C86" s="93">
        <v>0</v>
      </c>
      <c r="D86" s="92">
        <v>0</v>
      </c>
      <c r="E86" s="31">
        <v>0</v>
      </c>
      <c r="F86" s="31">
        <v>0</v>
      </c>
      <c r="G86" s="31">
        <v>0</v>
      </c>
      <c r="H86" s="31">
        <v>0</v>
      </c>
      <c r="I86" s="168">
        <v>0</v>
      </c>
      <c r="J86" s="177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141">
        <f t="shared" si="13"/>
        <v>0</v>
      </c>
    </row>
    <row r="87" spans="1:18" s="22" customFormat="1" ht="146.25" customHeight="1" thickBot="1" x14ac:dyDescent="1.05">
      <c r="A87" s="125" t="s">
        <v>88</v>
      </c>
      <c r="B87" s="50">
        <v>0</v>
      </c>
      <c r="C87" s="94">
        <v>0</v>
      </c>
      <c r="D87" s="95">
        <v>0</v>
      </c>
      <c r="E87" s="34">
        <v>0</v>
      </c>
      <c r="F87" s="34">
        <v>0</v>
      </c>
      <c r="G87" s="34">
        <v>0</v>
      </c>
      <c r="H87" s="34">
        <v>0</v>
      </c>
      <c r="I87" s="170">
        <v>0</v>
      </c>
      <c r="J87" s="178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144">
        <f t="shared" si="13"/>
        <v>0</v>
      </c>
    </row>
    <row r="88" spans="1:18" s="22" customFormat="1" ht="183.75" customHeight="1" thickBot="1" x14ac:dyDescent="1.2">
      <c r="A88" s="126" t="s">
        <v>89</v>
      </c>
      <c r="B88" s="130">
        <f>B56+B38+B28+B18+B12</f>
        <v>286290776</v>
      </c>
      <c r="C88" s="85">
        <f>C56+C38-C28+C18+C12+C67</f>
        <v>0</v>
      </c>
      <c r="D88" s="128">
        <f>D56+D38+D28+D18+D12</f>
        <v>12055076.41</v>
      </c>
      <c r="E88" s="128">
        <f>E56+E38+E28+E18+E12+E67</f>
        <v>14289724.42</v>
      </c>
      <c r="F88" s="128">
        <f>F56+F38+F28+F18+F12+F67</f>
        <v>14544709.739999998</v>
      </c>
      <c r="G88" s="128">
        <f>G56+G38+G28+G18+G12</f>
        <v>14319901.950000001</v>
      </c>
      <c r="H88" s="128">
        <f>H12+H18+H28+H58+H57</f>
        <v>21632358.250000004</v>
      </c>
      <c r="I88" s="217">
        <f>I56+I38+I28+I18+I12+I67</f>
        <v>23099639.170000002</v>
      </c>
      <c r="J88" s="128">
        <f>J12+J18+J28+J38+J56+J67</f>
        <v>14762017.039999999</v>
      </c>
      <c r="K88" s="224">
        <f>K56+K38+K28+K18+K12</f>
        <v>19576402.190000001</v>
      </c>
      <c r="L88" s="102">
        <f>L56+L38+L28+L18+L12+L67</f>
        <v>0</v>
      </c>
      <c r="M88" s="101">
        <f>M56+M38+M28+M18+M12+M67</f>
        <v>0</v>
      </c>
      <c r="N88" s="107">
        <f>N56+N38+N28+N18+N12</f>
        <v>0</v>
      </c>
      <c r="O88" s="111">
        <f>O56+O38+O28+O18+O12</f>
        <v>0</v>
      </c>
      <c r="P88" s="127">
        <f>P56+P38+P28+P18+P12+P67</f>
        <v>134279829.17000002</v>
      </c>
      <c r="Q88" s="67"/>
    </row>
    <row r="89" spans="1:18" ht="50.25" customHeight="1" x14ac:dyDescent="0.25">
      <c r="A89" s="1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4"/>
    </row>
    <row r="90" spans="1:18" s="71" customFormat="1" ht="78" customHeight="1" x14ac:dyDescent="1.35">
      <c r="A90" s="150" t="s">
        <v>103</v>
      </c>
      <c r="B90" s="151"/>
      <c r="C90" s="151"/>
      <c r="D90" s="151"/>
      <c r="E90" s="68"/>
      <c r="F90" s="68"/>
      <c r="G90" s="68"/>
      <c r="H90" s="68"/>
      <c r="I90" s="69"/>
      <c r="J90" s="68"/>
      <c r="K90" s="68"/>
      <c r="L90" s="68"/>
      <c r="M90" s="68"/>
      <c r="N90" s="68"/>
      <c r="O90" s="68"/>
      <c r="P90" s="70"/>
      <c r="R90" s="72"/>
    </row>
    <row r="91" spans="1:18" s="71" customFormat="1" ht="75" customHeight="1" x14ac:dyDescent="1.35">
      <c r="A91" s="152" t="s">
        <v>90</v>
      </c>
      <c r="B91" s="151"/>
      <c r="C91" s="151"/>
      <c r="D91" s="151"/>
      <c r="E91" s="68"/>
      <c r="F91" s="68"/>
      <c r="G91" s="68"/>
      <c r="H91" s="103"/>
      <c r="I91" s="69"/>
      <c r="J91" s="68"/>
      <c r="K91" s="68"/>
      <c r="L91" s="68"/>
      <c r="M91" s="103"/>
      <c r="N91" s="106"/>
      <c r="O91" s="103"/>
      <c r="P91" s="73"/>
      <c r="R91" s="72"/>
    </row>
    <row r="92" spans="1:18" s="71" customFormat="1" ht="78" customHeight="1" x14ac:dyDescent="1.35">
      <c r="A92" s="150" t="s">
        <v>91</v>
      </c>
      <c r="B92" s="151"/>
      <c r="C92" s="151"/>
      <c r="D92" s="151"/>
      <c r="E92" s="68"/>
      <c r="F92" s="68"/>
      <c r="G92" s="68"/>
      <c r="H92" s="68"/>
      <c r="I92" s="69"/>
      <c r="J92" s="68"/>
      <c r="K92" s="68"/>
      <c r="L92" s="68"/>
      <c r="M92" s="104"/>
      <c r="N92" s="68"/>
      <c r="O92" s="68"/>
      <c r="P92" s="70"/>
      <c r="R92" s="72"/>
    </row>
    <row r="93" spans="1:18" s="71" customFormat="1" ht="192.75" customHeight="1" x14ac:dyDescent="1.35">
      <c r="A93" s="230" t="s">
        <v>92</v>
      </c>
      <c r="B93" s="231"/>
      <c r="C93" s="231"/>
      <c r="D93" s="231"/>
      <c r="E93" s="68"/>
      <c r="F93" s="68"/>
      <c r="G93" s="68"/>
      <c r="H93" s="68"/>
      <c r="I93" s="69"/>
      <c r="J93" s="68"/>
      <c r="K93" s="68"/>
      <c r="L93" s="68"/>
      <c r="M93" s="103"/>
      <c r="N93" s="68"/>
      <c r="O93" s="68"/>
      <c r="P93" s="73"/>
    </row>
    <row r="94" spans="1:18" s="71" customFormat="1" ht="78" customHeight="1" x14ac:dyDescent="1.35">
      <c r="A94" s="153" t="s">
        <v>112</v>
      </c>
      <c r="B94" s="151"/>
      <c r="C94" s="151"/>
      <c r="D94" s="151"/>
      <c r="E94" s="68"/>
      <c r="F94" s="68"/>
      <c r="G94" s="68"/>
      <c r="H94" s="68"/>
      <c r="I94" s="69"/>
      <c r="J94" s="68"/>
      <c r="K94" s="68"/>
      <c r="L94" s="68"/>
      <c r="M94" s="68"/>
      <c r="N94" s="68"/>
      <c r="O94" s="68"/>
      <c r="P94" s="74"/>
    </row>
    <row r="95" spans="1:18" s="71" customFormat="1" ht="186" customHeight="1" x14ac:dyDescent="0.55000000000000004">
      <c r="A95" s="230" t="s">
        <v>93</v>
      </c>
      <c r="B95" s="231"/>
      <c r="C95" s="231"/>
      <c r="D95" s="231"/>
      <c r="E95" s="68"/>
      <c r="F95" s="68"/>
      <c r="G95" s="68"/>
      <c r="H95" s="68"/>
      <c r="I95" s="69"/>
      <c r="J95" s="68"/>
      <c r="K95" s="68"/>
      <c r="L95" s="68"/>
      <c r="M95" s="68"/>
      <c r="N95" s="68"/>
      <c r="O95" s="68"/>
      <c r="P95" s="74"/>
    </row>
    <row r="96" spans="1:18" s="71" customFormat="1" ht="173.25" customHeight="1" x14ac:dyDescent="0.55000000000000004">
      <c r="A96" s="230"/>
      <c r="B96" s="231"/>
      <c r="C96" s="231"/>
      <c r="D96" s="231"/>
      <c r="E96" s="68"/>
      <c r="F96" s="68"/>
      <c r="G96" s="68"/>
      <c r="H96" s="68"/>
      <c r="I96" s="69"/>
      <c r="J96" s="68"/>
      <c r="K96" s="68"/>
      <c r="L96" s="68"/>
      <c r="M96" s="68"/>
      <c r="N96" s="68"/>
      <c r="O96" s="68"/>
      <c r="P96" s="74"/>
    </row>
    <row r="97" spans="1:16" ht="107.25" customHeight="1" x14ac:dyDescent="0.25">
      <c r="A97" s="5"/>
      <c r="B97" s="6"/>
      <c r="C97" s="6"/>
      <c r="D97" s="6"/>
      <c r="E97" s="6"/>
      <c r="F97" s="6"/>
      <c r="G97" s="16"/>
      <c r="H97" s="6"/>
      <c r="I97" s="7"/>
      <c r="J97" s="6"/>
      <c r="K97" s="6"/>
      <c r="L97" s="6"/>
      <c r="M97" s="6"/>
      <c r="N97" s="6"/>
      <c r="O97" s="6"/>
      <c r="P97" s="8"/>
    </row>
    <row r="98" spans="1:16" ht="18.75" x14ac:dyDescent="0.3">
      <c r="A98" s="17"/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8"/>
      <c r="N98" s="6"/>
      <c r="O98" s="6"/>
      <c r="P98" s="8"/>
    </row>
    <row r="99" spans="1:16" ht="93" x14ac:dyDescent="1.35">
      <c r="A99" s="232" t="s">
        <v>94</v>
      </c>
      <c r="B99" s="232"/>
      <c r="C99" s="203"/>
      <c r="F99" s="232" t="s">
        <v>95</v>
      </c>
      <c r="G99" s="232"/>
      <c r="H99" s="151"/>
      <c r="I99" s="235" t="s">
        <v>96</v>
      </c>
      <c r="J99" s="235"/>
      <c r="K99" s="235"/>
      <c r="L99" s="235"/>
      <c r="M99" s="235"/>
      <c r="N99" s="151"/>
      <c r="O99" s="151"/>
      <c r="P99" s="204"/>
    </row>
    <row r="100" spans="1:16" ht="93" x14ac:dyDescent="1.35">
      <c r="A100" s="205"/>
      <c r="B100" s="206"/>
      <c r="C100" s="207"/>
      <c r="E100" s="208"/>
      <c r="F100" s="206"/>
      <c r="G100" s="206"/>
      <c r="H100" s="151"/>
      <c r="I100" s="209"/>
      <c r="J100" s="210"/>
      <c r="K100" s="211"/>
      <c r="L100" s="206"/>
      <c r="M100" s="206"/>
      <c r="N100" s="151"/>
      <c r="O100" s="151"/>
      <c r="P100" s="204"/>
    </row>
    <row r="101" spans="1:16" ht="93" x14ac:dyDescent="1.35">
      <c r="A101" s="205"/>
      <c r="B101" s="206"/>
      <c r="C101" s="207"/>
      <c r="E101" s="208"/>
      <c r="F101" s="206"/>
      <c r="G101" s="206"/>
      <c r="H101" s="151"/>
      <c r="I101" s="209"/>
      <c r="J101" s="210"/>
      <c r="K101" s="211"/>
      <c r="L101" s="206"/>
      <c r="M101" s="206"/>
      <c r="N101" s="151"/>
      <c r="O101" s="151"/>
      <c r="P101" s="204"/>
    </row>
    <row r="102" spans="1:16" ht="93" x14ac:dyDescent="1.35">
      <c r="A102" s="233" t="s">
        <v>97</v>
      </c>
      <c r="B102" s="232"/>
      <c r="F102" s="203" t="s">
        <v>98</v>
      </c>
      <c r="G102" s="203"/>
      <c r="H102" s="203"/>
      <c r="I102" s="236"/>
      <c r="J102" s="236"/>
      <c r="K102" s="236"/>
      <c r="L102" s="236"/>
      <c r="M102" s="206"/>
      <c r="N102" s="151"/>
      <c r="O102" s="151"/>
      <c r="P102" s="204"/>
    </row>
    <row r="103" spans="1:16" ht="93" x14ac:dyDescent="1.35">
      <c r="A103" s="253" t="s">
        <v>99</v>
      </c>
      <c r="B103" s="234"/>
      <c r="F103" s="234" t="s">
        <v>113</v>
      </c>
      <c r="G103" s="234"/>
      <c r="H103" s="203"/>
      <c r="I103" s="234" t="s">
        <v>111</v>
      </c>
      <c r="J103" s="234"/>
      <c r="K103" s="234"/>
      <c r="L103" s="234"/>
      <c r="M103" s="234"/>
      <c r="N103" s="151"/>
      <c r="O103" s="151"/>
      <c r="P103" s="204"/>
    </row>
    <row r="104" spans="1:16" ht="93" x14ac:dyDescent="1.35">
      <c r="A104" s="233" t="s">
        <v>100</v>
      </c>
      <c r="B104" s="232"/>
      <c r="C104" s="213"/>
      <c r="E104" s="213"/>
      <c r="F104" s="232" t="s">
        <v>114</v>
      </c>
      <c r="G104" s="232"/>
      <c r="H104" s="151"/>
      <c r="I104" s="214"/>
      <c r="J104" s="232" t="s">
        <v>101</v>
      </c>
      <c r="K104" s="232"/>
      <c r="L104" s="213"/>
      <c r="M104" s="213"/>
      <c r="N104" s="151"/>
      <c r="O104" s="151"/>
      <c r="P104" s="204"/>
    </row>
    <row r="105" spans="1:16" ht="93" x14ac:dyDescent="1.35">
      <c r="A105" s="205"/>
      <c r="C105" s="213"/>
      <c r="D105" s="213"/>
      <c r="E105" s="213"/>
      <c r="F105" s="213"/>
      <c r="G105" s="206"/>
      <c r="H105" s="206"/>
      <c r="I105" s="209"/>
      <c r="J105" s="211"/>
      <c r="K105" s="215"/>
      <c r="L105" s="206"/>
      <c r="M105" s="206"/>
      <c r="N105" s="151"/>
      <c r="O105" s="151"/>
      <c r="P105" s="204"/>
    </row>
    <row r="106" spans="1:16" ht="93" x14ac:dyDescent="1.35">
      <c r="A106" s="216"/>
      <c r="B106" s="206"/>
      <c r="C106" s="206"/>
      <c r="D106" s="206"/>
      <c r="E106" s="206"/>
      <c r="F106" s="206"/>
      <c r="G106" s="206"/>
      <c r="H106" s="206"/>
      <c r="I106" s="209"/>
      <c r="J106" s="206"/>
      <c r="K106" s="206"/>
      <c r="L106" s="206"/>
      <c r="M106" s="206"/>
      <c r="N106" s="151"/>
      <c r="O106" s="151"/>
      <c r="P106" s="204"/>
    </row>
    <row r="107" spans="1:16" ht="93" x14ac:dyDescent="1.35">
      <c r="A107" s="216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151"/>
      <c r="O107" s="151"/>
      <c r="P107" s="204"/>
    </row>
    <row r="108" spans="1:16" ht="93" x14ac:dyDescent="1.35">
      <c r="A108" s="216"/>
      <c r="B108" s="212"/>
      <c r="C108" s="212"/>
      <c r="D108" s="234"/>
      <c r="E108" s="234"/>
      <c r="F108" s="234"/>
      <c r="G108" s="234"/>
      <c r="H108" s="234"/>
      <c r="I108" s="234"/>
      <c r="J108" s="212"/>
      <c r="K108" s="212"/>
      <c r="L108" s="212"/>
      <c r="M108" s="212"/>
      <c r="N108" s="151"/>
      <c r="O108" s="151"/>
      <c r="P108" s="204"/>
    </row>
    <row r="109" spans="1:16" ht="93" x14ac:dyDescent="1.35">
      <c r="A109" s="216"/>
      <c r="B109" s="203"/>
      <c r="C109" s="203"/>
      <c r="D109" s="232"/>
      <c r="E109" s="232"/>
      <c r="F109" s="232"/>
      <c r="G109" s="232"/>
      <c r="H109" s="232"/>
      <c r="I109" s="203"/>
      <c r="J109" s="203"/>
      <c r="K109" s="203"/>
      <c r="L109" s="203"/>
      <c r="M109" s="203"/>
      <c r="N109" s="151"/>
      <c r="O109" s="151"/>
      <c r="P109" s="204"/>
    </row>
    <row r="110" spans="1:16" ht="62.25" thickBot="1" x14ac:dyDescent="0.95">
      <c r="A110" s="90"/>
      <c r="B110" s="91"/>
      <c r="C110" s="91"/>
      <c r="D110" s="254"/>
      <c r="E110" s="254"/>
      <c r="F110" s="254"/>
      <c r="G110" s="254"/>
      <c r="H110" s="254"/>
      <c r="I110" s="91"/>
      <c r="J110" s="91"/>
      <c r="K110" s="91"/>
      <c r="L110" s="91"/>
      <c r="M110" s="91"/>
      <c r="N110" s="45"/>
      <c r="O110" s="45"/>
      <c r="P110" s="46"/>
    </row>
    <row r="111" spans="1:16" ht="21" customHeight="1" x14ac:dyDescent="0.25"/>
  </sheetData>
  <mergeCells count="25">
    <mergeCell ref="D109:H109"/>
    <mergeCell ref="D110:H110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3:D93"/>
    <mergeCell ref="A95:D96"/>
    <mergeCell ref="F99:G99"/>
    <mergeCell ref="A99:B99"/>
    <mergeCell ref="A102:B102"/>
    <mergeCell ref="D108:I108"/>
    <mergeCell ref="I99:M99"/>
    <mergeCell ref="I103:M103"/>
    <mergeCell ref="F103:G103"/>
    <mergeCell ref="F104:G104"/>
    <mergeCell ref="I102:L102"/>
    <mergeCell ref="A103:B103"/>
    <mergeCell ref="A104:B104"/>
    <mergeCell ref="J104:K104"/>
  </mergeCells>
  <pageMargins left="0.51181102362204722" right="0.15748031496062992" top="0.70866141732283472" bottom="0.15748031496062992" header="0.31496062992125984" footer="0.15748031496062992"/>
  <pageSetup scale="10" orientation="landscape" r:id="rId1"/>
  <rowBreaks count="2" manualBreakCount="2">
    <brk id="40" max="15" man="1"/>
    <brk id="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2024-09-03T14:46:23Z</cp:lastPrinted>
  <dcterms:created xsi:type="dcterms:W3CDTF">2022-07-08T18:33:09Z</dcterms:created>
  <dcterms:modified xsi:type="dcterms:W3CDTF">2024-09-06T13:20:56Z</dcterms:modified>
</cp:coreProperties>
</file>