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15" windowWidth="19185" windowHeight="11400" activeTab="0"/>
  </bookViews>
  <sheets>
    <sheet name="ejecucion" sheetId="1" r:id="rId1"/>
    <sheet name="resumen" sheetId="2" state="hidden" r:id="rId2"/>
  </sheets>
  <definedNames>
    <definedName name="_xlnm.Print_Area" localSheetId="1">'resumen'!$A$1:$G$32</definedName>
    <definedName name="MyExchangeRate">#REF!</definedName>
    <definedName name="_xlnm.Print_Titles" localSheetId="0">'ejecucion'!$1:$18</definedName>
    <definedName name="_xlnm.Print_Titles" localSheetId="1">'resumen'!$1:$10</definedName>
  </definedNames>
  <calcPr fullCalcOnLoad="1"/>
</workbook>
</file>

<file path=xl/sharedStrings.xml><?xml version="1.0" encoding="utf-8"?>
<sst xmlns="http://schemas.openxmlformats.org/spreadsheetml/2006/main" count="519" uniqueCount="266">
  <si>
    <t>SOBRESUELDOS</t>
  </si>
  <si>
    <t>CONTRIBUCIONES A LA SEGURIDAD SOCIAL</t>
  </si>
  <si>
    <t>ALIMENTOS Y PRODUCTOS AGROFORESTALES</t>
  </si>
  <si>
    <t>(En RD$)</t>
  </si>
  <si>
    <t>MATERIALES Y SUMINISTROS</t>
  </si>
  <si>
    <t>DETALLE</t>
  </si>
  <si>
    <t>MONTO RD$</t>
  </si>
  <si>
    <t>RESUMEN EJECUCION PRESUPUESTARIA</t>
  </si>
  <si>
    <t>DESEMBOLSOS EFECTUADOS</t>
  </si>
  <si>
    <t>Disponible para el período</t>
  </si>
  <si>
    <t>DESCRIPCIÓN DE CUENTAS</t>
  </si>
  <si>
    <t>GRATIFICACIONES Y BONIFICACIONES</t>
  </si>
  <si>
    <t>TRANSFERENCIAS CORRIENTES</t>
  </si>
  <si>
    <t>PRESUPUESTO VIGENTE</t>
  </si>
  <si>
    <t>PRESUPUESTO EJECUTADO</t>
  </si>
  <si>
    <t xml:space="preserve">RESUMEN GENERAL PRESUPUESTADO Y EJECUTADO </t>
  </si>
  <si>
    <t xml:space="preserve"> Presupuesto vigente</t>
  </si>
  <si>
    <t>DIRECCION DE ADMINISTRACION DE RECURSOS FINANCIEROS</t>
  </si>
  <si>
    <t>Presupuesto Vigente</t>
  </si>
  <si>
    <t xml:space="preserve"> </t>
  </si>
  <si>
    <t xml:space="preserve"> Personal contratados y/o igualado</t>
  </si>
  <si>
    <t>Compesación por servicios de seguridad</t>
  </si>
  <si>
    <t>Compesación por horas extraordinarias</t>
  </si>
  <si>
    <t>Compensación por resultados</t>
  </si>
  <si>
    <t>Contribuciones al seguro de salud</t>
  </si>
  <si>
    <t>Contribuciones al seguro de pensiones</t>
  </si>
  <si>
    <t>Contribuciones al seguro de riesgo laboral</t>
  </si>
  <si>
    <t>Total servicios Personales</t>
  </si>
  <si>
    <t>Servicios de Internet y televisión por cable</t>
  </si>
  <si>
    <t xml:space="preserve">  </t>
  </si>
  <si>
    <t>SERVICIOS BASICOS</t>
  </si>
  <si>
    <t>Electricidad</t>
  </si>
  <si>
    <t>Agua</t>
  </si>
  <si>
    <t>PUBLICIDAD, IMPRESION Y ENCUADERNACION</t>
  </si>
  <si>
    <t>Publicidad y Propaganda</t>
  </si>
  <si>
    <t>Otros alquileres</t>
  </si>
  <si>
    <t>SEGUROS</t>
  </si>
  <si>
    <t>Seguros de bienes muebles</t>
  </si>
  <si>
    <t>Seguros de personas</t>
  </si>
  <si>
    <t>CONSERV. REPS.MENORES Y CONSTS. TEMP.</t>
  </si>
  <si>
    <t>Total servicios No Personales</t>
  </si>
  <si>
    <t>Alimentos y bebidas para personas</t>
  </si>
  <si>
    <t>TEXTILES Y VESTUARIOS</t>
  </si>
  <si>
    <t>Hilados y Telas</t>
  </si>
  <si>
    <t>Prendas de vestir</t>
  </si>
  <si>
    <t>Acabados y textiles</t>
  </si>
  <si>
    <t>Papel de escritorio</t>
  </si>
  <si>
    <t xml:space="preserve">Productos de papel y cartón </t>
  </si>
  <si>
    <t>Productos de Artes Gráficas</t>
  </si>
  <si>
    <t>Libros, revistas y periodicos</t>
  </si>
  <si>
    <t>Combustibles y lubricantes</t>
  </si>
  <si>
    <t>Articulos de Plásticos</t>
  </si>
  <si>
    <t>PRODUCTOS DE MINERALES METALICOS Y NO METALICOS</t>
  </si>
  <si>
    <t>Productos de vidrio, loza y porcelana</t>
  </si>
  <si>
    <t>PRODUCTOS Y UTILES VARIOS</t>
  </si>
  <si>
    <t>Materiales de limpiezas</t>
  </si>
  <si>
    <t>Total Materiales y Suministros</t>
  </si>
  <si>
    <t>Total Ejecución</t>
  </si>
  <si>
    <t>Departamento de Presupuesto</t>
  </si>
  <si>
    <t>Presupuesto Inicial</t>
  </si>
  <si>
    <t>DISPONIBLE PARA EL PERIODO</t>
  </si>
  <si>
    <t>Disponible para el periodo</t>
  </si>
  <si>
    <t>Pasajes</t>
  </si>
  <si>
    <t>TRANSPORTE Y ALMACENAJE</t>
  </si>
  <si>
    <t>REMUNERACIONES</t>
  </si>
  <si>
    <t>Remuneraciones al personal fijo</t>
  </si>
  <si>
    <t>TIPOS</t>
  </si>
  <si>
    <t>OBJETO</t>
  </si>
  <si>
    <t>CUENTA</t>
  </si>
  <si>
    <t>SUBCUENTA</t>
  </si>
  <si>
    <t>AUXILIAR</t>
  </si>
  <si>
    <t xml:space="preserve"> 1</t>
  </si>
  <si>
    <t>1</t>
  </si>
  <si>
    <t>Sueldos fijos</t>
  </si>
  <si>
    <t>Remuneraciones al personal con carácter transitorio</t>
  </si>
  <si>
    <t xml:space="preserve">Sueldos al personal fijo en trámite de pensiones </t>
  </si>
  <si>
    <t>Sueldo Annual No. 13</t>
  </si>
  <si>
    <t>Prestaciones laboral por desvinculación</t>
  </si>
  <si>
    <t>Proporción de vacaciones no disfrutadas</t>
  </si>
  <si>
    <t xml:space="preserve">Compensación </t>
  </si>
  <si>
    <t>Otras bonificaciones</t>
  </si>
  <si>
    <t xml:space="preserve">Bono escolar </t>
  </si>
  <si>
    <t>Graftificaciones por aniversario por aniversario de institución</t>
  </si>
  <si>
    <t>servicios Telefónico de larga distancia</t>
  </si>
  <si>
    <t>Telefóno local</t>
  </si>
  <si>
    <t>Telefax y correos</t>
  </si>
  <si>
    <t>Energia eléctrica</t>
  </si>
  <si>
    <t>Electricidad No cortable</t>
  </si>
  <si>
    <t>Recolección de residuos sólidos</t>
  </si>
  <si>
    <t>Impresión y encuadernación</t>
  </si>
  <si>
    <t>ALQUILERES Y RENTAS</t>
  </si>
  <si>
    <t>Alquileres y  rentas de edificios y locales</t>
  </si>
  <si>
    <t>Seguros de bienes inmuebles e infraestrutura</t>
  </si>
  <si>
    <t>Obras menores en edificaciones</t>
  </si>
  <si>
    <t>Mantenimiento y reparacioón de equipo para computación</t>
  </si>
  <si>
    <t>Mantenimiento y rep. de equipo de transp, tracción y elevación</t>
  </si>
  <si>
    <t>Gastos judiciales</t>
  </si>
  <si>
    <t>Comisiones y gastos bancarios</t>
  </si>
  <si>
    <t xml:space="preserve">Fumigación, lavandería, limpieza e higiene </t>
  </si>
  <si>
    <t>Fumigación</t>
  </si>
  <si>
    <t>Lavandería</t>
  </si>
  <si>
    <t>Limpieza e higiene</t>
  </si>
  <si>
    <t>Organización de eventos y festividades</t>
  </si>
  <si>
    <t>Eventos generales</t>
  </si>
  <si>
    <t>Festividades</t>
  </si>
  <si>
    <t>Actuaciones deportivas</t>
  </si>
  <si>
    <t>Actuaciones artisticas</t>
  </si>
  <si>
    <t>Servicios técnicos y profesionales</t>
  </si>
  <si>
    <t>Servicios juridicos</t>
  </si>
  <si>
    <t>Servicios de contabilidad y auditoria</t>
  </si>
  <si>
    <t>Servicios de capacitación</t>
  </si>
  <si>
    <t>Otros servicios técnicos profesionales</t>
  </si>
  <si>
    <t>Productos de vidrio</t>
  </si>
  <si>
    <t>Productos de loza</t>
  </si>
  <si>
    <t>Herramientas menores</t>
  </si>
  <si>
    <t>Combustibles, lubricantes, productos quimicos y conexos</t>
  </si>
  <si>
    <t>Gasolina</t>
  </si>
  <si>
    <t>Gasoil</t>
  </si>
  <si>
    <t>Gas GLP</t>
  </si>
  <si>
    <t>Aceites y Grasas</t>
  </si>
  <si>
    <t>Lubricantes</t>
  </si>
  <si>
    <t>Utiles destinados a actividades deportivas y recreativas</t>
  </si>
  <si>
    <t xml:space="preserve">Utiles de cocina y comedor </t>
  </si>
  <si>
    <t>Utiles de escritorios, oficina, informatica y de enseñanza</t>
  </si>
  <si>
    <t>Productos y útiles varios</t>
  </si>
  <si>
    <t>Transferencias corrientes a Organismos Internacionales</t>
  </si>
  <si>
    <t>BIENES MUEBLES, INMUEBLES E INTANGIBLES</t>
  </si>
  <si>
    <t>Mobiliario y equipo</t>
  </si>
  <si>
    <t>Muebles de oficina y estanteria</t>
  </si>
  <si>
    <t>Electrodomesticos</t>
  </si>
  <si>
    <t>Otros mobiliarios y equipo no identificados precedentemente</t>
  </si>
  <si>
    <t>Vehiculos y equipo de transporte, tracción y elevación</t>
  </si>
  <si>
    <t>Automoviles y camiones</t>
  </si>
  <si>
    <t>BIENES INTANGIBLES</t>
  </si>
  <si>
    <t>Programas de informática</t>
  </si>
  <si>
    <t xml:space="preserve">Licencia de informáticas e intelectuales industriales y </t>
  </si>
  <si>
    <t>Informática</t>
  </si>
  <si>
    <t xml:space="preserve">OBRAS </t>
  </si>
  <si>
    <t>Bono por desempeño</t>
  </si>
  <si>
    <t xml:space="preserve">Productos forestales </t>
  </si>
  <si>
    <t>Calzados</t>
  </si>
  <si>
    <t>Cueros y pieles</t>
  </si>
  <si>
    <t>Articulos de cuero.</t>
  </si>
  <si>
    <t>Llantas y neumáticos</t>
  </si>
  <si>
    <t>Artículos de caucho</t>
  </si>
  <si>
    <t>Productos metálicos y sus derivados</t>
  </si>
  <si>
    <t>Kerosén</t>
  </si>
  <si>
    <t>Utiles menores médico quírurgico</t>
  </si>
  <si>
    <t>TRANSFERENCIAS CORRIENTES AL SECTOR PRIVADO</t>
  </si>
  <si>
    <t>TRANSFERENCIAS CORRIENTES AL SECTOR EXTERNO</t>
  </si>
  <si>
    <t>MAQUINARIA, OTROS EQUIPOS Y HERRAMIENTAS</t>
  </si>
  <si>
    <t>Programas de informática y base de datos</t>
  </si>
  <si>
    <t>Alquileres de equipos de transp; tracción y elevación</t>
  </si>
  <si>
    <t>Total Transferencias Corrientes</t>
  </si>
  <si>
    <t xml:space="preserve">Total Presupuesto Aprobado Vigente </t>
  </si>
  <si>
    <t>Total Obras</t>
  </si>
  <si>
    <t>Total Bienes Muebles, Inmuebles e Intangibles</t>
  </si>
  <si>
    <t xml:space="preserve"> Productos Químicos y Conexos</t>
  </si>
  <si>
    <t>Equipo de generación eléctrica, aparatos y accesorios eléctricos</t>
  </si>
  <si>
    <t>Instalaciones Eléctricas</t>
  </si>
  <si>
    <t xml:space="preserve">VIATICOS </t>
  </si>
  <si>
    <t>Viáticos dentro del País</t>
  </si>
  <si>
    <t>Viáticos fuera del País</t>
  </si>
  <si>
    <t>Becas y viajes de estudios</t>
  </si>
  <si>
    <t>MOBILIARIO Y EQUIPO EDUCACIONAL Y RECREATIVO</t>
  </si>
  <si>
    <t>Equipos y Aparatos Audiovisuales</t>
  </si>
  <si>
    <t>Equipos  y Aparatos Audiovisuales</t>
  </si>
  <si>
    <t>Prima de Transporte</t>
  </si>
  <si>
    <t>DIETAS Y GASTOS DE REPRESENTACION</t>
  </si>
  <si>
    <t xml:space="preserve">Dietas </t>
  </si>
  <si>
    <t>Sueldos personal nominal en periodo probatorio</t>
  </si>
  <si>
    <t>Suplencias</t>
  </si>
  <si>
    <t>Servicios especiales de mantenimiento y reparación</t>
  </si>
  <si>
    <t>Accesorios de metal</t>
  </si>
  <si>
    <t>Pinturas, Lacas,Barnices y Absorbentes para pinturas</t>
  </si>
  <si>
    <t>Estudios de ingenieria, arquitectura, investig y analisis de fact</t>
  </si>
  <si>
    <t>Estructuras metálicas acabadas</t>
  </si>
  <si>
    <t>REMUNERACIONES Y COMUNICACIONES</t>
  </si>
  <si>
    <t>CONTRATACION DE SERVICIOS</t>
  </si>
  <si>
    <t>Sueldos al personal por servicios especiales</t>
  </si>
  <si>
    <t>Mantenimiento y reparación de muebles y equipos de oficina</t>
  </si>
  <si>
    <t>Productos electricos y afines</t>
  </si>
  <si>
    <t>Fletes</t>
  </si>
  <si>
    <t>Peaje</t>
  </si>
  <si>
    <t>Productos ferrosos</t>
  </si>
  <si>
    <t xml:space="preserve">Cámaras fotográficas y video </t>
  </si>
  <si>
    <t>Productos farmaceuticos</t>
  </si>
  <si>
    <t>Productos medicinales para uso humano</t>
  </si>
  <si>
    <t>Impuestos, derechos y tasas</t>
  </si>
  <si>
    <t xml:space="preserve">Impuestos </t>
  </si>
  <si>
    <t>Ayudas y donaciones  a personas</t>
  </si>
  <si>
    <t>Ayudas y donaciones  programadas a hogares y personas</t>
  </si>
  <si>
    <t>Becas nacionales</t>
  </si>
  <si>
    <t>Transferencias ctes a asociaciones  sin fines de lucro</t>
  </si>
  <si>
    <t>Sistemas de aire acond., calefacción y refrig. Ind. Y comercial</t>
  </si>
  <si>
    <t>Alquiler de terrenos</t>
  </si>
  <si>
    <t>Insecticidas, fumigantes y otros</t>
  </si>
  <si>
    <t>Ayudas y donaciones ocasionales a hogares y personas</t>
  </si>
  <si>
    <t>Organismos Internacionales</t>
  </si>
  <si>
    <t>Productos quimicos de uso personal</t>
  </si>
  <si>
    <t>Mantenimiento reparación de maquinarias y equipos</t>
  </si>
  <si>
    <t>Mantenimiento y reparación de equipo educacional</t>
  </si>
  <si>
    <t>Contración de Obras menores</t>
  </si>
  <si>
    <t>Productos de cemento, cal, asbesto, yeso y arcilla</t>
  </si>
  <si>
    <t>Productos de cemento</t>
  </si>
  <si>
    <t>Productos de cal</t>
  </si>
  <si>
    <t>Equipo  computacional</t>
  </si>
  <si>
    <t>OTROS SERVICIOS  NO INCLUIDOS EN CONCEPTOS ANTERIORES</t>
  </si>
  <si>
    <t>PRODUCTOS DE CUERO, CAUCHO Y PLASTICOS</t>
  </si>
  <si>
    <t>Servicios sanitarios médicos y veterinario</t>
  </si>
  <si>
    <t>Dietas en el país</t>
  </si>
  <si>
    <t>Mantenimiento y reparación de equipo de comunicación</t>
  </si>
  <si>
    <t>Otros gastos operativos</t>
  </si>
  <si>
    <t>Edificios, estructuras, tierras, terrenos y objetos de valor</t>
  </si>
  <si>
    <t>Objeto de valor</t>
  </si>
  <si>
    <t>Antiguedades, bienes artisticos y otros objetos de arte</t>
  </si>
  <si>
    <t>Otros repuestos y accesorios menores</t>
  </si>
  <si>
    <t>OBRAS EN EDIFICACIONES</t>
  </si>
  <si>
    <t>Mejoras de tierras y terrenos</t>
  </si>
  <si>
    <t>Productos no ferrosos</t>
  </si>
  <si>
    <t>Equipo e instrumental, cientifico y laboratorio</t>
  </si>
  <si>
    <t>Equipo medico y de laboratorio</t>
  </si>
  <si>
    <t>Equipo de defensa y seguridad</t>
  </si>
  <si>
    <t>Equipo de seguridad</t>
  </si>
  <si>
    <t>Almacenajes</t>
  </si>
  <si>
    <t>Alquileres de maquinarias y equipos</t>
  </si>
  <si>
    <t>Alquiler de equipo de comunicación</t>
  </si>
  <si>
    <t>Alquiler de equipo de oficina y muebles</t>
  </si>
  <si>
    <t>Alquileres de equipo de computación</t>
  </si>
  <si>
    <t>Alquiler de tierrenos</t>
  </si>
  <si>
    <t xml:space="preserve">Derechos </t>
  </si>
  <si>
    <t>Tasas</t>
  </si>
  <si>
    <t>Productos de asbestos</t>
  </si>
  <si>
    <t>Productos de yeso</t>
  </si>
  <si>
    <t>Productos de arcillas y sus derivados</t>
  </si>
  <si>
    <t>Productos de hojalata</t>
  </si>
  <si>
    <t>Becas extranjeras</t>
  </si>
  <si>
    <t>Transferencias corrientes a empresa del  sector privado</t>
  </si>
  <si>
    <t>Otros equipos</t>
  </si>
  <si>
    <t>Servicios funerarios y gastos conexos</t>
  </si>
  <si>
    <t>Gas Natural</t>
  </si>
  <si>
    <t>Bonos para útiles diversos</t>
  </si>
  <si>
    <t>Servicios de mantenimiento, reparación, desminte e instalación</t>
  </si>
  <si>
    <t>Madera,corcho y sus manufacturas</t>
  </si>
  <si>
    <t>Limpieza, desmalezamiento de tierras y terrenos</t>
  </si>
  <si>
    <t>Serv. De pinturas y derivados con fines de higiene y embellecimiento</t>
  </si>
  <si>
    <t>Otros Productos no metalicos</t>
  </si>
  <si>
    <t>PRODUCTOS DE PAPEL, CARTON E IMPRESOS</t>
  </si>
  <si>
    <t>“Año del Desarrollo Agroforestal”</t>
  </si>
  <si>
    <t>Prestaciones económicas por desvinculación</t>
  </si>
  <si>
    <t>Productos y útiles varios n. i. p.</t>
  </si>
  <si>
    <t>“Año del  Desarrollo Agroforestal”</t>
  </si>
  <si>
    <t>Del 01/01/2017 Al 31/01/2017</t>
  </si>
  <si>
    <t>Productos agrícolas</t>
  </si>
  <si>
    <t>Sistemas de aire acond., calefacción y refrig. Ind. y comercial</t>
  </si>
  <si>
    <t>Presupuesto Inicial vs Vigente  Año 2017</t>
  </si>
  <si>
    <t>Productos de porcelana</t>
  </si>
  <si>
    <t>Productos agroforestales y pecuarios</t>
  </si>
  <si>
    <t>Equipo cómputo</t>
  </si>
  <si>
    <t>Equipo de comunicación, telecomunicaciones y señalamiento</t>
  </si>
  <si>
    <t>Herramientas  y maquinas-herramientas</t>
  </si>
  <si>
    <t>Compensaciones especiales</t>
  </si>
  <si>
    <t>Periodo del  01/06/2017 Al 30/06/2017</t>
  </si>
  <si>
    <t>Ejecución         Junio</t>
  </si>
  <si>
    <t>Servicios de informatica y sistema computarizados</t>
  </si>
  <si>
    <t>Ejecución Presupuestaria -Ejecución Junio</t>
  </si>
</sst>
</file>

<file path=xl/styles.xml><?xml version="1.0" encoding="utf-8"?>
<styleSheet xmlns="http://schemas.openxmlformats.org/spreadsheetml/2006/main">
  <numFmts count="3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.00;[Red]\-&quot;$&quot;#,##0.00"/>
    <numFmt numFmtId="171" formatCode="_-* #,##0.00_-;\-* #,##0.00_-;_-* &quot;-&quot;??_-;_-@_-"/>
    <numFmt numFmtId="172" formatCode="[$-1C0A]hh:mm:ss\ AM/PM"/>
    <numFmt numFmtId="173" formatCode="&quot;RD$&quot;#,##0.00"/>
    <numFmt numFmtId="174" formatCode="&quot;RD$&quot;#,##0.0"/>
    <numFmt numFmtId="175" formatCode="&quot;RD$&quot;#,##0.000"/>
    <numFmt numFmtId="176" formatCode="&quot;RD$&quot;#,##0.0000"/>
    <numFmt numFmtId="177" formatCode="#,##0.0000"/>
    <numFmt numFmtId="178" formatCode="0.0%"/>
    <numFmt numFmtId="179" formatCode="0.0"/>
    <numFmt numFmtId="180" formatCode="#,##0.0"/>
    <numFmt numFmtId="181" formatCode="[$-1C0A]dddd\,\ dd&quot; de &quot;mmmm&quot; de &quot;yyyy"/>
    <numFmt numFmtId="182" formatCode="0.0E+0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#,##0.0000000000"/>
    <numFmt numFmtId="188" formatCode="#,##0.000000000"/>
  </numFmts>
  <fonts count="5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3"/>
      <color indexed="8"/>
      <name val="Arial"/>
      <family val="0"/>
    </font>
    <font>
      <b/>
      <sz val="3.5"/>
      <color indexed="8"/>
      <name val="Arial"/>
      <family val="0"/>
    </font>
    <font>
      <sz val="1.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17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3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4" applyFont="1">
      <alignment wrapText="1"/>
    </xf>
    <xf numFmtId="171" fontId="0" fillId="0" borderId="0" xfId="37" applyFont="1" applyAlignment="1">
      <alignment/>
    </xf>
    <xf numFmtId="0" fontId="1" fillId="0" borderId="0" xfId="54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54" applyFont="1" applyBorder="1" applyAlignment="1">
      <alignment wrapText="1"/>
    </xf>
    <xf numFmtId="0" fontId="0" fillId="0" borderId="0" xfId="54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171" fontId="0" fillId="0" borderId="0" xfId="37" applyFont="1" applyBorder="1" applyAlignment="1">
      <alignment/>
    </xf>
    <xf numFmtId="171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1" fillId="0" borderId="0" xfId="0" applyFont="1" applyBorder="1" applyAlignment="1">
      <alignment wrapText="1"/>
    </xf>
    <xf numFmtId="43" fontId="1" fillId="0" borderId="0" xfId="49" applyFont="1" applyFill="1" applyBorder="1" applyAlignment="1">
      <alignment horizontal="right"/>
    </xf>
    <xf numFmtId="43" fontId="0" fillId="0" borderId="0" xfId="49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7" fillId="0" borderId="0" xfId="54" applyFont="1">
      <alignment wrapText="1"/>
    </xf>
    <xf numFmtId="0" fontId="4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54" applyNumberFormat="1" applyFont="1" applyBorder="1">
      <alignment wrapText="1"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54" applyFont="1" applyFill="1" applyBorder="1" applyAlignment="1">
      <alignment horizontal="center" vertical="center"/>
    </xf>
    <xf numFmtId="49" fontId="1" fillId="33" borderId="0" xfId="54" applyNumberFormat="1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left" vertical="center"/>
    </xf>
    <xf numFmtId="43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11" fillId="0" borderId="0" xfId="0" applyFont="1" applyAlignment="1">
      <alignment/>
    </xf>
    <xf numFmtId="0" fontId="1" fillId="0" borderId="0" xfId="54" applyFont="1" applyBorder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54" applyFont="1" applyAlignment="1">
      <alignment horizontal="center" wrapText="1"/>
    </xf>
    <xf numFmtId="0" fontId="0" fillId="0" borderId="0" xfId="54" applyFont="1" applyFill="1" applyBorder="1" applyAlignment="1">
      <alignment horizontal="left" vertical="center"/>
    </xf>
    <xf numFmtId="43" fontId="9" fillId="0" borderId="0" xfId="49" applyFont="1" applyFill="1" applyBorder="1" applyAlignment="1">
      <alignment horizontal="right"/>
    </xf>
    <xf numFmtId="0" fontId="13" fillId="0" borderId="0" xfId="54" applyFont="1" applyBorder="1">
      <alignment wrapText="1"/>
    </xf>
    <xf numFmtId="171" fontId="9" fillId="0" borderId="0" xfId="37" applyFont="1" applyAlignment="1">
      <alignment/>
    </xf>
    <xf numFmtId="0" fontId="8" fillId="33" borderId="0" xfId="54" applyFont="1" applyFill="1" applyBorder="1" applyAlignment="1">
      <alignment horizontal="left" vertical="center"/>
    </xf>
    <xf numFmtId="0" fontId="8" fillId="0" borderId="0" xfId="0" applyFont="1" applyFill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4" fontId="8" fillId="0" borderId="0" xfId="37" applyNumberFormat="1" applyFont="1" applyBorder="1" applyAlignment="1">
      <alignment/>
    </xf>
    <xf numFmtId="12" fontId="5" fillId="33" borderId="0" xfId="37" applyNumberFormat="1" applyFont="1" applyFill="1" applyBorder="1" applyAlignment="1">
      <alignment horizontal="center" vertical="center" wrapText="1"/>
    </xf>
    <xf numFmtId="173" fontId="5" fillId="33" borderId="0" xfId="37" applyNumberFormat="1" applyFont="1" applyFill="1" applyBorder="1" applyAlignment="1">
      <alignment/>
    </xf>
    <xf numFmtId="171" fontId="0" fillId="33" borderId="0" xfId="37" applyFont="1" applyFill="1" applyAlignment="1">
      <alignment/>
    </xf>
    <xf numFmtId="0" fontId="1" fillId="33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4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9" fontId="8" fillId="0" borderId="0" xfId="56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/>
    </xf>
    <xf numFmtId="0" fontId="8" fillId="33" borderId="0" xfId="0" applyFont="1" applyFill="1" applyBorder="1" applyAlignment="1">
      <alignment horizontal="left" vertical="center" wrapText="1"/>
    </xf>
    <xf numFmtId="0" fontId="1" fillId="33" borderId="0" xfId="54" applyFont="1" applyFill="1" applyAlignment="1">
      <alignment horizontal="center" vertical="center" textRotation="90" wrapText="1"/>
    </xf>
    <xf numFmtId="0" fontId="0" fillId="33" borderId="0" xfId="54" applyFont="1" applyFill="1">
      <alignment wrapText="1"/>
    </xf>
    <xf numFmtId="0" fontId="0" fillId="33" borderId="0" xfId="54" applyFont="1" applyFill="1" applyAlignment="1">
      <alignment horizontal="center" wrapText="1"/>
    </xf>
    <xf numFmtId="0" fontId="1" fillId="33" borderId="0" xfId="54" applyFont="1" applyFill="1" applyAlignment="1">
      <alignment horizontal="center" vertical="center" wrapText="1"/>
    </xf>
    <xf numFmtId="0" fontId="1" fillId="0" borderId="0" xfId="54" applyFont="1" applyAlignment="1">
      <alignment horizontal="center" wrapText="1"/>
    </xf>
    <xf numFmtId="49" fontId="1" fillId="0" borderId="0" xfId="0" applyNumberFormat="1" applyFont="1" applyBorder="1" applyAlignment="1">
      <alignment horizontal="center"/>
    </xf>
    <xf numFmtId="43" fontId="1" fillId="33" borderId="0" xfId="49" applyFont="1" applyFill="1" applyBorder="1" applyAlignment="1">
      <alignment horizontal="center" vertical="center" wrapText="1"/>
    </xf>
    <xf numFmtId="4" fontId="1" fillId="0" borderId="0" xfId="54" applyNumberFormat="1" applyFont="1" applyBorder="1">
      <alignment wrapText="1"/>
    </xf>
    <xf numFmtId="43" fontId="1" fillId="33" borderId="0" xfId="49" applyFont="1" applyFill="1" applyBorder="1" applyAlignment="1">
      <alignment horizontal="center" vertical="center"/>
    </xf>
    <xf numFmtId="39" fontId="1" fillId="33" borderId="0" xfId="49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center"/>
    </xf>
    <xf numFmtId="43" fontId="1" fillId="33" borderId="0" xfId="54" applyNumberFormat="1" applyFont="1" applyFill="1" applyBorder="1" applyAlignment="1">
      <alignment horizontal="center" vertical="center"/>
    </xf>
    <xf numFmtId="43" fontId="8" fillId="0" borderId="0" xfId="49" applyFont="1" applyFill="1" applyBorder="1" applyAlignment="1">
      <alignment horizontal="right"/>
    </xf>
    <xf numFmtId="43" fontId="1" fillId="0" borderId="0" xfId="54" applyNumberFormat="1" applyFont="1">
      <alignment wrapText="1"/>
    </xf>
    <xf numFmtId="43" fontId="8" fillId="0" borderId="10" xfId="49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/>
    </xf>
    <xf numFmtId="43" fontId="0" fillId="33" borderId="0" xfId="49" applyFont="1" applyFill="1" applyBorder="1" applyAlignment="1">
      <alignment horizontal="right"/>
    </xf>
    <xf numFmtId="4" fontId="1" fillId="33" borderId="0" xfId="54" applyNumberFormat="1" applyFont="1" applyFill="1" applyBorder="1">
      <alignment wrapText="1"/>
    </xf>
    <xf numFmtId="171" fontId="1" fillId="33" borderId="0" xfId="37" applyFont="1" applyFill="1" applyBorder="1" applyAlignment="1">
      <alignment/>
    </xf>
    <xf numFmtId="4" fontId="4" fillId="0" borderId="0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39" fontId="0" fillId="0" borderId="0" xfId="49" applyNumberFormat="1" applyFont="1" applyFill="1" applyBorder="1" applyAlignment="1">
      <alignment horizontal="right"/>
    </xf>
    <xf numFmtId="39" fontId="8" fillId="0" borderId="0" xfId="37" applyNumberFormat="1" applyFont="1" applyBorder="1" applyAlignment="1">
      <alignment/>
    </xf>
    <xf numFmtId="39" fontId="4" fillId="0" borderId="0" xfId="0" applyNumberFormat="1" applyFont="1" applyBorder="1" applyAlignment="1">
      <alignment horizontal="center" vertical="center" wrapText="1"/>
    </xf>
    <xf numFmtId="39" fontId="1" fillId="0" borderId="0" xfId="49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4" fontId="8" fillId="0" borderId="10" xfId="0" applyNumberFormat="1" applyFont="1" applyBorder="1" applyAlignment="1">
      <alignment/>
    </xf>
    <xf numFmtId="4" fontId="0" fillId="0" borderId="0" xfId="54" applyNumberFormat="1" applyFont="1">
      <alignment wrapText="1"/>
    </xf>
    <xf numFmtId="187" fontId="0" fillId="0" borderId="0" xfId="54" applyNumberFormat="1" applyFont="1">
      <alignment wrapText="1"/>
    </xf>
    <xf numFmtId="43" fontId="0" fillId="0" borderId="0" xfId="49" applyFont="1" applyAlignment="1">
      <alignment wrapText="1"/>
    </xf>
    <xf numFmtId="0" fontId="1" fillId="0" borderId="0" xfId="54" applyFont="1">
      <alignment wrapText="1"/>
    </xf>
    <xf numFmtId="4" fontId="0" fillId="0" borderId="0" xfId="0" applyNumberFormat="1" applyFont="1" applyAlignment="1">
      <alignment wrapText="1"/>
    </xf>
    <xf numFmtId="43" fontId="9" fillId="0" borderId="0" xfId="49" applyFont="1" applyFill="1" applyBorder="1" applyAlignment="1">
      <alignment wrapText="1"/>
    </xf>
    <xf numFmtId="171" fontId="9" fillId="0" borderId="0" xfId="37" applyFont="1" applyAlignment="1">
      <alignment wrapText="1"/>
    </xf>
    <xf numFmtId="171" fontId="0" fillId="0" borderId="0" xfId="37" applyFont="1" applyAlignment="1">
      <alignment wrapText="1"/>
    </xf>
    <xf numFmtId="0" fontId="1" fillId="0" borderId="0" xfId="54" applyFont="1" applyAlignment="1">
      <alignment horizontal="center" vertical="center" wrapText="1"/>
    </xf>
    <xf numFmtId="49" fontId="1" fillId="0" borderId="0" xfId="54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 horizontal="right" wrapText="1"/>
    </xf>
    <xf numFmtId="49" fontId="0" fillId="0" borderId="0" xfId="0" applyNumberFormat="1" applyFont="1" applyBorder="1" applyAlignment="1">
      <alignment horizontal="center"/>
    </xf>
    <xf numFmtId="171" fontId="0" fillId="0" borderId="0" xfId="54" applyNumberFormat="1" applyFont="1">
      <alignment wrapText="1"/>
    </xf>
    <xf numFmtId="43" fontId="1" fillId="33" borderId="0" xfId="49" applyFont="1" applyFill="1" applyBorder="1" applyAlignment="1">
      <alignment horizontal="right" vertical="center" wrapText="1"/>
    </xf>
    <xf numFmtId="43" fontId="1" fillId="0" borderId="0" xfId="49" applyFont="1" applyFill="1" applyBorder="1" applyAlignment="1">
      <alignment horizontal="right" wrapText="1"/>
    </xf>
    <xf numFmtId="4" fontId="0" fillId="0" borderId="0" xfId="0" applyNumberFormat="1" applyAlignment="1">
      <alignment horizontal="right" wrapText="1"/>
    </xf>
    <xf numFmtId="43" fontId="0" fillId="0" borderId="0" xfId="49" applyFont="1" applyFill="1" applyBorder="1" applyAlignment="1">
      <alignment horizontal="right" wrapText="1"/>
    </xf>
    <xf numFmtId="4" fontId="1" fillId="0" borderId="0" xfId="0" applyNumberFormat="1" applyFont="1" applyAlignment="1">
      <alignment horizontal="right" wrapText="1"/>
    </xf>
    <xf numFmtId="43" fontId="1" fillId="33" borderId="0" xfId="49" applyFont="1" applyFill="1" applyBorder="1" applyAlignment="1">
      <alignment horizontal="right" wrapText="1"/>
    </xf>
    <xf numFmtId="43" fontId="1" fillId="0" borderId="0" xfId="0" applyNumberFormat="1" applyFont="1" applyBorder="1" applyAlignment="1">
      <alignment horizontal="right" vertical="center" wrapText="1"/>
    </xf>
    <xf numFmtId="4" fontId="1" fillId="0" borderId="0" xfId="54" applyNumberFormat="1" applyFont="1" applyBorder="1" applyAlignment="1">
      <alignment horizontal="right" wrapText="1"/>
    </xf>
    <xf numFmtId="4" fontId="1" fillId="33" borderId="0" xfId="54" applyNumberFormat="1" applyFont="1" applyFill="1" applyBorder="1" applyAlignment="1">
      <alignment horizontal="right" wrapText="1"/>
    </xf>
    <xf numFmtId="4" fontId="0" fillId="0" borderId="0" xfId="54" applyNumberFormat="1" applyFont="1" applyBorder="1" applyAlignment="1">
      <alignment horizontal="right" wrapText="1"/>
    </xf>
    <xf numFmtId="43" fontId="0" fillId="33" borderId="0" xfId="49" applyFont="1" applyFill="1" applyBorder="1" applyAlignment="1">
      <alignment horizontal="right" wrapText="1"/>
    </xf>
    <xf numFmtId="43" fontId="8" fillId="0" borderId="0" xfId="49" applyFont="1" applyFill="1" applyBorder="1" applyAlignment="1">
      <alignment horizontal="right" wrapText="1"/>
    </xf>
    <xf numFmtId="4" fontId="0" fillId="0" borderId="0" xfId="0" applyNumberFormat="1" applyFont="1" applyAlignment="1">
      <alignment/>
    </xf>
    <xf numFmtId="43" fontId="0" fillId="0" borderId="0" xfId="49" applyFont="1" applyAlignment="1">
      <alignment/>
    </xf>
    <xf numFmtId="43" fontId="0" fillId="0" borderId="0" xfId="49" applyFont="1" applyAlignment="1">
      <alignment/>
    </xf>
    <xf numFmtId="43" fontId="0" fillId="0" borderId="0" xfId="54" applyNumberFormat="1" applyFont="1">
      <alignment wrapText="1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54" applyFont="1" applyAlignment="1">
      <alignment horizontal="center" wrapText="1"/>
    </xf>
    <xf numFmtId="0" fontId="5" fillId="0" borderId="0" xfId="54" applyFont="1" applyAlignment="1">
      <alignment horizontal="center" wrapText="1"/>
    </xf>
    <xf numFmtId="0" fontId="7" fillId="0" borderId="0" xfId="54" applyFont="1" applyAlignment="1">
      <alignment horizontal="left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 EJECUCION PRESUPUESTARIA 2006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resumen!#REF!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10</xdr:col>
      <xdr:colOff>28575</xdr:colOff>
      <xdr:row>4</xdr:row>
      <xdr:rowOff>66675</xdr:rowOff>
    </xdr:to>
    <xdr:pic>
      <xdr:nvPicPr>
        <xdr:cNvPr id="1" name="2 Imagen" descr="Portra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85820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11</xdr:row>
      <xdr:rowOff>0</xdr:rowOff>
    </xdr:from>
    <xdr:to>
      <xdr:col>7</xdr:col>
      <xdr:colOff>0</xdr:colOff>
      <xdr:row>11</xdr:row>
      <xdr:rowOff>0</xdr:rowOff>
    </xdr:to>
    <xdr:graphicFrame>
      <xdr:nvGraphicFramePr>
        <xdr:cNvPr id="1" name="Chart 3"/>
        <xdr:cNvGraphicFramePr/>
      </xdr:nvGraphicFramePr>
      <xdr:xfrm>
        <a:off x="1181100" y="2428875"/>
        <a:ext cx="5276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19050</xdr:rowOff>
    </xdr:from>
    <xdr:to>
      <xdr:col>6</xdr:col>
      <xdr:colOff>1400175</xdr:colOff>
      <xdr:row>2</xdr:row>
      <xdr:rowOff>371475</xdr:rowOff>
    </xdr:to>
    <xdr:pic>
      <xdr:nvPicPr>
        <xdr:cNvPr id="2" name="3 Imagen" descr="Portrai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60960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O347"/>
  <sheetViews>
    <sheetView showZeros="0" tabSelected="1" zoomScale="115" zoomScaleNormal="115" workbookViewId="0" topLeftCell="A118">
      <selection activeCell="L145" sqref="L145"/>
    </sheetView>
  </sheetViews>
  <sheetFormatPr defaultColWidth="11.421875" defaultRowHeight="12.75"/>
  <cols>
    <col min="1" max="1" width="3.7109375" style="2" customWidth="1"/>
    <col min="2" max="2" width="3.8515625" style="2" customWidth="1"/>
    <col min="3" max="3" width="4.421875" style="2" customWidth="1"/>
    <col min="4" max="4" width="4.8515625" style="2" customWidth="1"/>
    <col min="5" max="5" width="4.57421875" style="2" customWidth="1"/>
    <col min="6" max="6" width="66.00390625" style="2" customWidth="1"/>
    <col min="7" max="7" width="18.140625" style="3" hidden="1" customWidth="1"/>
    <col min="8" max="8" width="13.57421875" style="3" hidden="1" customWidth="1"/>
    <col min="9" max="9" width="18.28125" style="3" customWidth="1"/>
    <col min="10" max="10" width="22.57421875" style="3" customWidth="1"/>
    <col min="11" max="11" width="14.7109375" style="2" customWidth="1"/>
    <col min="12" max="12" width="19.8515625" style="2" bestFit="1" customWidth="1"/>
    <col min="13" max="13" width="18.28125" style="2" customWidth="1"/>
    <col min="14" max="16384" width="11.421875" style="2" customWidth="1"/>
  </cols>
  <sheetData>
    <row r="1" spans="2:3" ht="12.75">
      <c r="B1"/>
      <c r="C1"/>
    </row>
    <row r="2" spans="2:3" ht="12.75">
      <c r="B2"/>
      <c r="C2"/>
    </row>
    <row r="3" spans="2:3" ht="21.75" customHeight="1">
      <c r="B3"/>
      <c r="C3"/>
    </row>
    <row r="4" spans="2:10" ht="15.75">
      <c r="B4" s="129"/>
      <c r="C4" s="129"/>
      <c r="D4" s="129"/>
      <c r="E4" s="129"/>
      <c r="F4" s="129"/>
      <c r="G4" s="129"/>
      <c r="H4" s="129"/>
      <c r="I4" s="129"/>
      <c r="J4" s="129"/>
    </row>
    <row r="5" spans="2:10" ht="23.25">
      <c r="B5" s="130"/>
      <c r="C5" s="130"/>
      <c r="D5" s="130"/>
      <c r="E5" s="130"/>
      <c r="F5" s="130"/>
      <c r="G5" s="130"/>
      <c r="H5" s="130"/>
      <c r="I5" s="130"/>
      <c r="J5" s="130"/>
    </row>
    <row r="6" spans="1:10" ht="23.25">
      <c r="A6" s="130" t="s">
        <v>248</v>
      </c>
      <c r="B6" s="130"/>
      <c r="C6" s="130"/>
      <c r="D6" s="130"/>
      <c r="E6" s="130"/>
      <c r="F6" s="130"/>
      <c r="G6" s="130"/>
      <c r="H6" s="130"/>
      <c r="I6" s="130"/>
      <c r="J6" s="130"/>
    </row>
    <row r="7" spans="1:10" ht="18.75">
      <c r="A7" s="131" t="s">
        <v>17</v>
      </c>
      <c r="B7" s="131"/>
      <c r="C7" s="131"/>
      <c r="D7" s="131"/>
      <c r="E7" s="131"/>
      <c r="F7" s="131"/>
      <c r="G7" s="131"/>
      <c r="H7" s="131"/>
      <c r="I7" s="131"/>
      <c r="J7" s="131"/>
    </row>
    <row r="8" spans="1:10" ht="18.75">
      <c r="A8" s="124" t="s">
        <v>58</v>
      </c>
      <c r="B8" s="124"/>
      <c r="C8" s="124"/>
      <c r="D8" s="124"/>
      <c r="E8" s="124"/>
      <c r="F8" s="124"/>
      <c r="G8" s="124"/>
      <c r="H8" s="124"/>
      <c r="I8" s="124"/>
      <c r="J8" s="124"/>
    </row>
    <row r="9" spans="1:13" ht="15.75">
      <c r="A9" s="125" t="s">
        <v>255</v>
      </c>
      <c r="B9" s="125"/>
      <c r="C9" s="125"/>
      <c r="D9" s="125"/>
      <c r="E9" s="125"/>
      <c r="F9" s="125"/>
      <c r="G9" s="125"/>
      <c r="H9" s="125"/>
      <c r="I9" s="125"/>
      <c r="J9" s="125"/>
      <c r="M9" s="97"/>
    </row>
    <row r="10" spans="1:13" ht="15.75">
      <c r="A10" s="125" t="s">
        <v>262</v>
      </c>
      <c r="B10" s="125"/>
      <c r="C10" s="125"/>
      <c r="D10" s="125"/>
      <c r="E10" s="125"/>
      <c r="F10" s="125"/>
      <c r="G10" s="125"/>
      <c r="H10" s="125"/>
      <c r="I10" s="125"/>
      <c r="J10" s="125"/>
      <c r="M10" s="97"/>
    </row>
    <row r="11" spans="1:13" ht="15.75">
      <c r="A11" s="125" t="s">
        <v>3</v>
      </c>
      <c r="B11" s="125"/>
      <c r="C11" s="125"/>
      <c r="D11" s="125"/>
      <c r="E11" s="125"/>
      <c r="F11" s="125"/>
      <c r="G11" s="125"/>
      <c r="H11" s="125"/>
      <c r="I11" s="125"/>
      <c r="J11" s="125"/>
      <c r="M11" s="97"/>
    </row>
    <row r="12" spans="2:13" ht="15.75">
      <c r="B12" s="32"/>
      <c r="C12" s="32"/>
      <c r="D12" s="32"/>
      <c r="E12" s="32"/>
      <c r="F12" s="32"/>
      <c r="G12" s="32"/>
      <c r="H12" s="32"/>
      <c r="I12" s="32"/>
      <c r="J12" s="32"/>
      <c r="M12" s="97"/>
    </row>
    <row r="13" spans="2:13" ht="16.5" customHeight="1">
      <c r="B13" s="127" t="s">
        <v>13</v>
      </c>
      <c r="C13" s="127"/>
      <c r="D13" s="127"/>
      <c r="E13" s="127"/>
      <c r="F13" s="127"/>
      <c r="G13" s="14"/>
      <c r="H13" s="14"/>
      <c r="I13" s="14"/>
      <c r="J13" s="57">
        <v>1484391478</v>
      </c>
      <c r="M13" s="97"/>
    </row>
    <row r="14" spans="2:13" ht="16.5" customHeight="1">
      <c r="B14" s="127" t="s">
        <v>14</v>
      </c>
      <c r="C14" s="127"/>
      <c r="D14" s="127"/>
      <c r="E14" s="127"/>
      <c r="F14" s="127"/>
      <c r="G14" s="14"/>
      <c r="H14" s="14"/>
      <c r="I14" s="14"/>
      <c r="J14" s="94">
        <v>429595287.31</v>
      </c>
      <c r="M14" s="97"/>
    </row>
    <row r="15" spans="2:13" ht="16.5" customHeight="1">
      <c r="B15" s="128" t="s">
        <v>60</v>
      </c>
      <c r="C15" s="128"/>
      <c r="D15" s="128"/>
      <c r="E15" s="128"/>
      <c r="F15" s="128"/>
      <c r="G15" s="14"/>
      <c r="H15" s="14"/>
      <c r="I15" s="14"/>
      <c r="J15" s="90">
        <f>+J13-J14</f>
        <v>1054796190.69</v>
      </c>
      <c r="M15" s="97"/>
    </row>
    <row r="16" spans="2:13" ht="14.25" customHeight="1">
      <c r="B16" s="66"/>
      <c r="C16" s="66"/>
      <c r="D16" s="66"/>
      <c r="E16" s="66"/>
      <c r="F16" s="66"/>
      <c r="G16" s="14"/>
      <c r="H16" s="14"/>
      <c r="I16" s="14"/>
      <c r="J16" s="57"/>
      <c r="M16" s="97"/>
    </row>
    <row r="17" spans="1:13" ht="14.25" customHeight="1">
      <c r="A17" s="69"/>
      <c r="B17" s="126" t="s">
        <v>8</v>
      </c>
      <c r="C17" s="126"/>
      <c r="D17" s="126"/>
      <c r="E17" s="126"/>
      <c r="F17" s="126"/>
      <c r="G17" s="126"/>
      <c r="H17" s="33"/>
      <c r="I17" s="33"/>
      <c r="J17" s="59"/>
      <c r="M17" s="97"/>
    </row>
    <row r="18" spans="1:13" ht="66" customHeight="1">
      <c r="A18" s="68" t="s">
        <v>66</v>
      </c>
      <c r="B18" s="68" t="s">
        <v>67</v>
      </c>
      <c r="C18" s="68" t="s">
        <v>68</v>
      </c>
      <c r="D18" s="68" t="s">
        <v>69</v>
      </c>
      <c r="E18" s="68" t="s">
        <v>70</v>
      </c>
      <c r="F18" s="34" t="s">
        <v>10</v>
      </c>
      <c r="G18" s="58" t="s">
        <v>59</v>
      </c>
      <c r="H18" s="58" t="s">
        <v>18</v>
      </c>
      <c r="I18" s="58" t="s">
        <v>263</v>
      </c>
      <c r="J18" s="60"/>
      <c r="M18" s="97"/>
    </row>
    <row r="19" spans="1:13" ht="15" customHeight="1">
      <c r="A19" s="71">
        <v>2</v>
      </c>
      <c r="B19" s="35" t="s">
        <v>71</v>
      </c>
      <c r="C19" s="35"/>
      <c r="D19" s="36"/>
      <c r="E19" s="36"/>
      <c r="F19" s="54" t="s">
        <v>177</v>
      </c>
      <c r="G19" s="74">
        <f>+G20+G35+G46+G50+G43</f>
        <v>884895987</v>
      </c>
      <c r="H19" s="74">
        <f>+H20+H35+H46+H50+H43</f>
        <v>881895987</v>
      </c>
      <c r="I19" s="108">
        <f>+I20+I35+I46+I50+I43</f>
        <v>59179398.05</v>
      </c>
      <c r="J19" s="37" t="s">
        <v>19</v>
      </c>
      <c r="M19" s="97"/>
    </row>
    <row r="20" spans="1:13" ht="16.5" customHeight="1">
      <c r="A20" s="103">
        <v>2</v>
      </c>
      <c r="B20" s="104" t="s">
        <v>72</v>
      </c>
      <c r="C20" s="104" t="s">
        <v>72</v>
      </c>
      <c r="D20" s="15" t="s">
        <v>19</v>
      </c>
      <c r="E20" s="15"/>
      <c r="F20" s="15" t="s">
        <v>64</v>
      </c>
      <c r="G20" s="17">
        <f>+G21+G23+G28+G30+G32</f>
        <v>560618625</v>
      </c>
      <c r="H20" s="17">
        <f>+H21+H23+H28+H30+H32</f>
        <v>557618625</v>
      </c>
      <c r="I20" s="109">
        <f>+I21+I23+I28+I30+I32</f>
        <v>42183352.76</v>
      </c>
      <c r="J20" s="17" t="s">
        <v>19</v>
      </c>
      <c r="M20" s="97"/>
    </row>
    <row r="21" spans="1:13" ht="12.75">
      <c r="A21" s="72">
        <v>2</v>
      </c>
      <c r="B21" s="4">
        <v>1</v>
      </c>
      <c r="C21" s="4">
        <v>1</v>
      </c>
      <c r="D21" s="4">
        <v>1</v>
      </c>
      <c r="E21" s="4"/>
      <c r="F21" s="15" t="s">
        <v>65</v>
      </c>
      <c r="G21" s="17">
        <f>SUM(G22)</f>
        <v>305581104</v>
      </c>
      <c r="H21" s="17">
        <f>SUM(H22)</f>
        <v>305581104</v>
      </c>
      <c r="I21" s="109">
        <f>SUM(I22)</f>
        <v>24228078</v>
      </c>
      <c r="J21" s="14"/>
      <c r="M21" s="121"/>
    </row>
    <row r="22" spans="1:13" ht="12.75">
      <c r="A22" s="49">
        <v>2</v>
      </c>
      <c r="B22" s="10">
        <v>1</v>
      </c>
      <c r="C22" s="10">
        <v>1</v>
      </c>
      <c r="D22" s="10">
        <v>1</v>
      </c>
      <c r="E22" s="10">
        <v>1</v>
      </c>
      <c r="F22" s="50" t="s">
        <v>73</v>
      </c>
      <c r="G22" s="18">
        <v>305581104</v>
      </c>
      <c r="H22" s="18">
        <v>305581104</v>
      </c>
      <c r="I22" s="110">
        <v>24228078</v>
      </c>
      <c r="J22" s="13" t="s">
        <v>19</v>
      </c>
      <c r="M22" s="121"/>
    </row>
    <row r="23" spans="1:13" ht="12.75">
      <c r="A23" s="72">
        <v>2</v>
      </c>
      <c r="B23" s="4">
        <v>1</v>
      </c>
      <c r="C23" s="4">
        <v>1</v>
      </c>
      <c r="D23" s="4">
        <v>2</v>
      </c>
      <c r="E23" s="4"/>
      <c r="F23" s="15" t="s">
        <v>74</v>
      </c>
      <c r="G23" s="17">
        <f>SUM(G24:G27)</f>
        <v>211477141</v>
      </c>
      <c r="H23" s="17">
        <f>SUM(H24:H27)</f>
        <v>199977141</v>
      </c>
      <c r="I23" s="109">
        <f>SUM(I24:I27)</f>
        <v>17089312</v>
      </c>
      <c r="J23" s="17" t="s">
        <v>19</v>
      </c>
      <c r="M23" s="97"/>
    </row>
    <row r="24" spans="1:13" ht="12.75">
      <c r="A24" s="49">
        <v>2</v>
      </c>
      <c r="B24" s="10">
        <v>1</v>
      </c>
      <c r="C24" s="10">
        <v>1</v>
      </c>
      <c r="D24" s="10">
        <v>2</v>
      </c>
      <c r="E24" s="10">
        <v>1</v>
      </c>
      <c r="F24" s="50" t="s">
        <v>20</v>
      </c>
      <c r="G24" s="18">
        <v>198956693</v>
      </c>
      <c r="H24" s="18">
        <v>187456693</v>
      </c>
      <c r="I24" s="110">
        <v>16977812</v>
      </c>
      <c r="J24" s="13" t="s">
        <v>19</v>
      </c>
      <c r="M24" s="97"/>
    </row>
    <row r="25" spans="1:13" ht="12.75">
      <c r="A25" s="49">
        <v>2</v>
      </c>
      <c r="B25" s="10">
        <v>1</v>
      </c>
      <c r="C25" s="10">
        <v>1</v>
      </c>
      <c r="D25" s="10">
        <v>2</v>
      </c>
      <c r="E25" s="10">
        <v>3</v>
      </c>
      <c r="F25" s="50" t="s">
        <v>171</v>
      </c>
      <c r="G25" s="18">
        <v>2361000</v>
      </c>
      <c r="H25" s="18">
        <v>2361000</v>
      </c>
      <c r="I25" s="110">
        <v>111500</v>
      </c>
      <c r="J25" s="13"/>
      <c r="M25" s="122"/>
    </row>
    <row r="26" spans="1:13" ht="12.75">
      <c r="A26" s="49">
        <v>2</v>
      </c>
      <c r="B26" s="10">
        <v>1</v>
      </c>
      <c r="C26" s="10">
        <v>1</v>
      </c>
      <c r="D26" s="10">
        <v>2</v>
      </c>
      <c r="E26" s="10">
        <v>4</v>
      </c>
      <c r="F26" s="50" t="s">
        <v>179</v>
      </c>
      <c r="G26" s="18">
        <v>10000000</v>
      </c>
      <c r="H26" s="18">
        <v>10000000</v>
      </c>
      <c r="I26" s="111">
        <v>0</v>
      </c>
      <c r="J26" s="13"/>
      <c r="M26" s="120"/>
    </row>
    <row r="27" spans="1:13" ht="12.75">
      <c r="A27" s="49">
        <v>2</v>
      </c>
      <c r="B27" s="10">
        <v>1</v>
      </c>
      <c r="C27" s="10">
        <v>1</v>
      </c>
      <c r="D27" s="10">
        <v>2</v>
      </c>
      <c r="E27" s="10">
        <v>5</v>
      </c>
      <c r="F27" s="50" t="s">
        <v>170</v>
      </c>
      <c r="G27" s="18">
        <v>159448</v>
      </c>
      <c r="H27" s="18">
        <v>159448</v>
      </c>
      <c r="I27" s="111">
        <v>0</v>
      </c>
      <c r="J27" s="13" t="s">
        <v>19</v>
      </c>
      <c r="L27" s="93"/>
      <c r="M27" s="120"/>
    </row>
    <row r="28" spans="1:13" ht="12.75">
      <c r="A28" s="72">
        <v>2</v>
      </c>
      <c r="B28" s="4">
        <v>1</v>
      </c>
      <c r="C28" s="4">
        <v>1</v>
      </c>
      <c r="D28" s="4">
        <v>3</v>
      </c>
      <c r="E28" s="4"/>
      <c r="F28" s="15" t="s">
        <v>75</v>
      </c>
      <c r="G28" s="17">
        <v>595400</v>
      </c>
      <c r="H28" s="17">
        <v>595400</v>
      </c>
      <c r="I28" s="109">
        <f>SUM(I29)</f>
        <v>257954</v>
      </c>
      <c r="J28" s="14" t="s">
        <v>19</v>
      </c>
      <c r="L28" s="93"/>
      <c r="M28" s="120"/>
    </row>
    <row r="29" spans="1:13" ht="12.75">
      <c r="A29" s="49">
        <v>2</v>
      </c>
      <c r="B29" s="10">
        <v>1</v>
      </c>
      <c r="C29" s="10">
        <v>1</v>
      </c>
      <c r="D29" s="10">
        <v>3</v>
      </c>
      <c r="E29" s="10">
        <v>1</v>
      </c>
      <c r="F29" s="50" t="s">
        <v>75</v>
      </c>
      <c r="G29" s="18"/>
      <c r="H29" s="18"/>
      <c r="I29" s="93">
        <v>257954</v>
      </c>
      <c r="J29" s="13"/>
      <c r="K29" s="97"/>
      <c r="L29" s="95"/>
      <c r="M29" s="123"/>
    </row>
    <row r="30" spans="1:13" ht="12.75">
      <c r="A30" s="72">
        <v>2</v>
      </c>
      <c r="B30" s="4">
        <v>1</v>
      </c>
      <c r="C30" s="4">
        <v>1</v>
      </c>
      <c r="D30" s="4">
        <v>4</v>
      </c>
      <c r="E30" s="4"/>
      <c r="F30" s="15" t="s">
        <v>76</v>
      </c>
      <c r="G30" s="17">
        <v>42714980</v>
      </c>
      <c r="H30" s="17">
        <v>42714980</v>
      </c>
      <c r="I30" s="109">
        <f>SUM(I31)</f>
        <v>0</v>
      </c>
      <c r="J30" s="14" t="s">
        <v>29</v>
      </c>
      <c r="K30" s="97"/>
      <c r="M30" s="120"/>
    </row>
    <row r="31" spans="1:13" ht="12.75">
      <c r="A31" s="49">
        <v>2</v>
      </c>
      <c r="B31" s="10">
        <v>1</v>
      </c>
      <c r="C31" s="10">
        <v>1</v>
      </c>
      <c r="D31" s="10">
        <v>4</v>
      </c>
      <c r="E31" s="10">
        <v>1</v>
      </c>
      <c r="F31" s="50" t="s">
        <v>76</v>
      </c>
      <c r="G31" s="18"/>
      <c r="H31" s="18"/>
      <c r="I31" s="111">
        <v>0</v>
      </c>
      <c r="J31" s="13"/>
      <c r="K31" s="97"/>
      <c r="M31" s="120"/>
    </row>
    <row r="32" spans="1:13" ht="12.75">
      <c r="A32" s="72">
        <v>2</v>
      </c>
      <c r="B32" s="4">
        <v>1</v>
      </c>
      <c r="C32" s="4">
        <v>1</v>
      </c>
      <c r="D32" s="4">
        <v>5</v>
      </c>
      <c r="E32" s="4"/>
      <c r="F32" s="15" t="s">
        <v>249</v>
      </c>
      <c r="G32" s="17">
        <f>SUM(G33:G34)</f>
        <v>250000</v>
      </c>
      <c r="H32" s="17">
        <f>SUM(H33:H34)</f>
        <v>8750000</v>
      </c>
      <c r="I32" s="109">
        <f>SUM(I33:I34)</f>
        <v>608008.76</v>
      </c>
      <c r="J32" s="17" t="s">
        <v>19</v>
      </c>
      <c r="K32" s="97"/>
      <c r="M32" s="95"/>
    </row>
    <row r="33" spans="1:11" ht="12.75">
      <c r="A33" s="49">
        <v>2</v>
      </c>
      <c r="B33" s="10">
        <v>1</v>
      </c>
      <c r="C33" s="10">
        <v>1</v>
      </c>
      <c r="D33" s="10">
        <v>5</v>
      </c>
      <c r="E33" s="10">
        <v>3</v>
      </c>
      <c r="F33" s="50" t="s">
        <v>77</v>
      </c>
      <c r="G33" s="18">
        <v>0</v>
      </c>
      <c r="H33" s="18">
        <v>5000000</v>
      </c>
      <c r="I33" s="111">
        <v>240000</v>
      </c>
      <c r="J33" s="13" t="s">
        <v>19</v>
      </c>
      <c r="K33" s="97"/>
    </row>
    <row r="34" spans="1:11" ht="12.75">
      <c r="A34" s="49">
        <v>2</v>
      </c>
      <c r="B34" s="10">
        <v>1</v>
      </c>
      <c r="C34" s="10">
        <v>1</v>
      </c>
      <c r="D34" s="10">
        <v>5</v>
      </c>
      <c r="E34" s="10">
        <v>4</v>
      </c>
      <c r="F34" s="50" t="s">
        <v>78</v>
      </c>
      <c r="G34" s="18">
        <v>250000</v>
      </c>
      <c r="H34" s="18">
        <v>3750000</v>
      </c>
      <c r="I34" s="111">
        <v>368008.76</v>
      </c>
      <c r="J34" s="13" t="s">
        <v>19</v>
      </c>
      <c r="K34" s="97"/>
    </row>
    <row r="35" spans="1:11" ht="12.75">
      <c r="A35" s="72">
        <v>2</v>
      </c>
      <c r="B35" s="4">
        <v>1</v>
      </c>
      <c r="C35" s="4">
        <v>2</v>
      </c>
      <c r="D35" s="4" t="s">
        <v>19</v>
      </c>
      <c r="E35" s="4"/>
      <c r="F35" s="15" t="s">
        <v>0</v>
      </c>
      <c r="G35" s="17">
        <f>+G36</f>
        <v>193741971</v>
      </c>
      <c r="H35" s="17">
        <f>SUM(H36)</f>
        <v>193741971</v>
      </c>
      <c r="I35" s="109">
        <f>SUM(I36)</f>
        <v>10950182</v>
      </c>
      <c r="J35" s="17" t="s">
        <v>19</v>
      </c>
      <c r="K35" s="97"/>
    </row>
    <row r="36" spans="1:13" ht="12.75">
      <c r="A36" s="49">
        <v>2</v>
      </c>
      <c r="B36" s="4">
        <v>1</v>
      </c>
      <c r="C36" s="4">
        <v>2</v>
      </c>
      <c r="D36" s="4">
        <v>2</v>
      </c>
      <c r="E36" s="4"/>
      <c r="F36" s="15" t="s">
        <v>79</v>
      </c>
      <c r="G36" s="17">
        <f>SUM(G37:G42)</f>
        <v>193741971</v>
      </c>
      <c r="H36" s="17">
        <f>SUM(H37:H42)</f>
        <v>193741971</v>
      </c>
      <c r="I36" s="109">
        <f>SUM(I37:I42)</f>
        <v>10950182</v>
      </c>
      <c r="J36" s="17" t="s">
        <v>19</v>
      </c>
      <c r="K36" s="97"/>
      <c r="M36" s="120"/>
    </row>
    <row r="37" spans="1:13" ht="12.75">
      <c r="A37" s="49">
        <v>2</v>
      </c>
      <c r="B37" s="10">
        <v>1</v>
      </c>
      <c r="C37" s="10">
        <v>2</v>
      </c>
      <c r="D37" s="10">
        <v>2</v>
      </c>
      <c r="E37" s="10">
        <v>1</v>
      </c>
      <c r="F37" s="50" t="s">
        <v>22</v>
      </c>
      <c r="G37" s="18">
        <v>109637450</v>
      </c>
      <c r="H37" s="18">
        <v>109637450</v>
      </c>
      <c r="I37" s="111">
        <v>0</v>
      </c>
      <c r="J37" s="13" t="s">
        <v>19</v>
      </c>
      <c r="K37" s="97"/>
      <c r="M37" s="120"/>
    </row>
    <row r="38" spans="1:13" ht="12.75">
      <c r="A38" s="49">
        <v>2</v>
      </c>
      <c r="B38" s="10">
        <v>1</v>
      </c>
      <c r="C38" s="10">
        <v>2</v>
      </c>
      <c r="D38" s="10">
        <v>2</v>
      </c>
      <c r="E38" s="10">
        <v>4</v>
      </c>
      <c r="F38" s="50" t="s">
        <v>167</v>
      </c>
      <c r="G38" s="18">
        <v>10000000</v>
      </c>
      <c r="H38" s="18">
        <v>10000000</v>
      </c>
      <c r="I38" s="93">
        <v>2678000</v>
      </c>
      <c r="J38" s="13"/>
      <c r="M38" s="95"/>
    </row>
    <row r="39" spans="1:11" ht="12.75">
      <c r="A39" s="49">
        <v>2</v>
      </c>
      <c r="B39" s="10">
        <v>1</v>
      </c>
      <c r="C39" s="44">
        <v>2</v>
      </c>
      <c r="D39" s="44">
        <v>2</v>
      </c>
      <c r="E39" s="44">
        <v>5</v>
      </c>
      <c r="F39" s="12" t="s">
        <v>21</v>
      </c>
      <c r="G39" s="18">
        <v>31407638</v>
      </c>
      <c r="H39" s="18">
        <v>31407638</v>
      </c>
      <c r="I39" s="93">
        <v>2370500</v>
      </c>
      <c r="J39" s="13" t="s">
        <v>19</v>
      </c>
      <c r="K39" s="123"/>
    </row>
    <row r="40" spans="1:13" ht="12.75">
      <c r="A40" s="49">
        <v>2</v>
      </c>
      <c r="B40" s="10">
        <v>1</v>
      </c>
      <c r="C40" s="44">
        <v>2</v>
      </c>
      <c r="D40" s="44">
        <v>2</v>
      </c>
      <c r="E40" s="44">
        <v>6</v>
      </c>
      <c r="F40" s="12" t="s">
        <v>23</v>
      </c>
      <c r="G40" s="18">
        <v>22000000</v>
      </c>
      <c r="H40" s="18">
        <v>22000000</v>
      </c>
      <c r="I40" s="111">
        <v>3542432</v>
      </c>
      <c r="J40" s="13" t="s">
        <v>19</v>
      </c>
      <c r="M40" s="97"/>
    </row>
    <row r="41" spans="1:13" ht="12.75">
      <c r="A41" s="49">
        <v>2</v>
      </c>
      <c r="B41" s="10">
        <v>1</v>
      </c>
      <c r="C41" s="44">
        <v>2</v>
      </c>
      <c r="D41" s="44">
        <v>2</v>
      </c>
      <c r="E41" s="44">
        <v>8</v>
      </c>
      <c r="F41" s="12" t="s">
        <v>261</v>
      </c>
      <c r="G41" s="18"/>
      <c r="H41" s="18"/>
      <c r="I41" s="111">
        <v>100000</v>
      </c>
      <c r="J41" s="13"/>
      <c r="M41" s="97"/>
    </row>
    <row r="42" spans="1:13" ht="12.75">
      <c r="A42" s="49">
        <v>2</v>
      </c>
      <c r="B42" s="10">
        <v>1</v>
      </c>
      <c r="C42" s="44">
        <v>2</v>
      </c>
      <c r="D42" s="44">
        <v>2</v>
      </c>
      <c r="E42" s="44">
        <v>9</v>
      </c>
      <c r="F42" s="12" t="s">
        <v>138</v>
      </c>
      <c r="G42" s="18">
        <v>20696883</v>
      </c>
      <c r="H42" s="18">
        <v>20696883</v>
      </c>
      <c r="I42" s="111">
        <v>2259250</v>
      </c>
      <c r="J42" s="13" t="s">
        <v>19</v>
      </c>
      <c r="M42" s="97"/>
    </row>
    <row r="43" spans="1:13" ht="12.75">
      <c r="A43" s="72">
        <v>2</v>
      </c>
      <c r="B43" s="4">
        <v>1</v>
      </c>
      <c r="C43" s="8">
        <v>3</v>
      </c>
      <c r="D43" s="8"/>
      <c r="E43" s="8"/>
      <c r="F43" s="31" t="s">
        <v>168</v>
      </c>
      <c r="G43" s="17">
        <f>+G44</f>
        <v>3000000</v>
      </c>
      <c r="H43" s="17">
        <f>+H44</f>
        <v>3000000</v>
      </c>
      <c r="I43" s="109">
        <f>+I44</f>
        <v>75000</v>
      </c>
      <c r="J43" s="14"/>
      <c r="M43" s="97"/>
    </row>
    <row r="44" spans="1:13" ht="12.75">
      <c r="A44" s="72">
        <v>2</v>
      </c>
      <c r="B44" s="4">
        <v>1</v>
      </c>
      <c r="C44" s="8">
        <v>3</v>
      </c>
      <c r="D44" s="8">
        <v>1</v>
      </c>
      <c r="E44" s="8"/>
      <c r="F44" s="31" t="s">
        <v>169</v>
      </c>
      <c r="G44" s="18">
        <f>+G45</f>
        <v>3000000</v>
      </c>
      <c r="H44" s="18">
        <f>+H45</f>
        <v>3000000</v>
      </c>
      <c r="I44" s="109">
        <f>SUM(I45)</f>
        <v>75000</v>
      </c>
      <c r="J44" s="13"/>
      <c r="M44" s="97"/>
    </row>
    <row r="45" spans="1:13" ht="12.75">
      <c r="A45" s="49">
        <v>2</v>
      </c>
      <c r="B45" s="10">
        <v>1</v>
      </c>
      <c r="C45" s="44">
        <v>3</v>
      </c>
      <c r="D45" s="44">
        <v>1</v>
      </c>
      <c r="E45" s="44">
        <v>1</v>
      </c>
      <c r="F45" s="43" t="s">
        <v>210</v>
      </c>
      <c r="G45" s="18">
        <v>3000000</v>
      </c>
      <c r="H45" s="18">
        <v>3000000</v>
      </c>
      <c r="I45" s="93">
        <v>75000</v>
      </c>
      <c r="J45" s="13"/>
      <c r="M45" s="97"/>
    </row>
    <row r="46" spans="1:10" ht="12.75">
      <c r="A46" s="49">
        <v>2</v>
      </c>
      <c r="B46" s="4">
        <v>1</v>
      </c>
      <c r="C46" s="8">
        <v>4</v>
      </c>
      <c r="D46" s="8" t="s">
        <v>19</v>
      </c>
      <c r="E46" s="8"/>
      <c r="F46" s="7" t="s">
        <v>11</v>
      </c>
      <c r="G46" s="17">
        <f>+G47</f>
        <v>58214980</v>
      </c>
      <c r="H46" s="17">
        <f>SUM(H47)</f>
        <v>58214980</v>
      </c>
      <c r="I46" s="109">
        <f>SUM(I47)</f>
        <v>0</v>
      </c>
      <c r="J46" s="13" t="s">
        <v>19</v>
      </c>
    </row>
    <row r="47" spans="1:10" ht="12.75">
      <c r="A47" s="72">
        <v>2</v>
      </c>
      <c r="B47" s="4">
        <v>1</v>
      </c>
      <c r="C47" s="8">
        <v>4</v>
      </c>
      <c r="D47" s="8">
        <v>2</v>
      </c>
      <c r="E47" s="44"/>
      <c r="F47" s="7" t="s">
        <v>80</v>
      </c>
      <c r="G47" s="17">
        <f>SUM(G48:G49)</f>
        <v>58214980</v>
      </c>
      <c r="H47" s="17">
        <f>SUM(H48:H49)</f>
        <v>58214980</v>
      </c>
      <c r="I47" s="109">
        <f>SUM(I48:I49)</f>
        <v>0</v>
      </c>
      <c r="J47" s="13" t="s">
        <v>29</v>
      </c>
    </row>
    <row r="48" spans="1:10" ht="12.75">
      <c r="A48" s="49">
        <v>2</v>
      </c>
      <c r="B48" s="10">
        <v>1</v>
      </c>
      <c r="C48" s="44">
        <v>4</v>
      </c>
      <c r="D48" s="44">
        <v>2</v>
      </c>
      <c r="E48" s="44">
        <v>1</v>
      </c>
      <c r="F48" s="12" t="s">
        <v>81</v>
      </c>
      <c r="G48" s="18">
        <v>15500000</v>
      </c>
      <c r="H48" s="18">
        <v>15500000</v>
      </c>
      <c r="I48" s="111">
        <v>0</v>
      </c>
      <c r="J48" s="13" t="s">
        <v>19</v>
      </c>
    </row>
    <row r="49" spans="1:10" ht="12.75">
      <c r="A49" s="49">
        <v>2</v>
      </c>
      <c r="B49" s="10">
        <v>1</v>
      </c>
      <c r="C49" s="44">
        <v>4</v>
      </c>
      <c r="D49" s="44">
        <v>2</v>
      </c>
      <c r="E49" s="44">
        <v>3</v>
      </c>
      <c r="F49" s="12" t="s">
        <v>82</v>
      </c>
      <c r="G49" s="18">
        <v>42714980</v>
      </c>
      <c r="H49" s="18">
        <v>42714980</v>
      </c>
      <c r="I49" s="111">
        <v>0</v>
      </c>
      <c r="J49" s="13" t="s">
        <v>19</v>
      </c>
    </row>
    <row r="50" spans="1:10" ht="12.75">
      <c r="A50" s="49">
        <v>2</v>
      </c>
      <c r="B50" s="4">
        <v>1</v>
      </c>
      <c r="C50" s="8">
        <v>5</v>
      </c>
      <c r="D50" s="8" t="s">
        <v>19</v>
      </c>
      <c r="E50" s="8"/>
      <c r="F50" s="7" t="s">
        <v>1</v>
      </c>
      <c r="G50" s="17">
        <f>SUM(G51:G55)</f>
        <v>69320411</v>
      </c>
      <c r="H50" s="17">
        <f>+H51+H53+H55</f>
        <v>69320411</v>
      </c>
      <c r="I50" s="109">
        <f>+I51+I53+I55</f>
        <v>5970863.29</v>
      </c>
      <c r="J50" s="17" t="s">
        <v>19</v>
      </c>
    </row>
    <row r="51" spans="1:13" ht="12.75">
      <c r="A51" s="49">
        <v>2</v>
      </c>
      <c r="B51" s="4">
        <v>1</v>
      </c>
      <c r="C51" s="8">
        <v>5</v>
      </c>
      <c r="D51" s="8">
        <v>1</v>
      </c>
      <c r="E51" s="73"/>
      <c r="F51" s="7" t="s">
        <v>24</v>
      </c>
      <c r="G51" s="17">
        <v>28815451</v>
      </c>
      <c r="H51" s="17">
        <v>28815451</v>
      </c>
      <c r="I51" s="112">
        <f>SUM(I52)</f>
        <v>2735475.33</v>
      </c>
      <c r="J51" s="13" t="s">
        <v>19</v>
      </c>
      <c r="M51" s="93"/>
    </row>
    <row r="52" spans="1:15" ht="12.75">
      <c r="A52" s="49">
        <v>2</v>
      </c>
      <c r="B52" s="10">
        <v>1</v>
      </c>
      <c r="C52" s="44">
        <v>5</v>
      </c>
      <c r="D52" s="44">
        <v>1</v>
      </c>
      <c r="E52" s="106" t="s">
        <v>72</v>
      </c>
      <c r="F52" s="12" t="s">
        <v>24</v>
      </c>
      <c r="G52" s="18"/>
      <c r="H52" s="18"/>
      <c r="I52" s="105">
        <v>2735475.33</v>
      </c>
      <c r="J52" s="13"/>
      <c r="M52" s="93"/>
      <c r="O52" s="93"/>
    </row>
    <row r="53" spans="1:15" ht="12.75">
      <c r="A53" s="72">
        <v>2</v>
      </c>
      <c r="B53" s="4">
        <v>1</v>
      </c>
      <c r="C53" s="8">
        <v>5</v>
      </c>
      <c r="D53" s="8">
        <v>2</v>
      </c>
      <c r="E53" s="73"/>
      <c r="F53" s="7" t="s">
        <v>25</v>
      </c>
      <c r="G53" s="17">
        <v>32348759</v>
      </c>
      <c r="H53" s="17">
        <v>32348759</v>
      </c>
      <c r="I53" s="112">
        <f>SUM(I54)</f>
        <v>2893034.08</v>
      </c>
      <c r="J53" s="13"/>
      <c r="M53" s="95"/>
      <c r="O53" s="93"/>
    </row>
    <row r="54" spans="1:15" ht="12.75">
      <c r="A54" s="49">
        <v>2</v>
      </c>
      <c r="B54" s="10">
        <v>1</v>
      </c>
      <c r="C54" s="44">
        <v>5</v>
      </c>
      <c r="D54" s="44">
        <v>2</v>
      </c>
      <c r="E54" s="106" t="s">
        <v>72</v>
      </c>
      <c r="F54" s="12" t="s">
        <v>25</v>
      </c>
      <c r="G54" s="18"/>
      <c r="H54" s="18"/>
      <c r="I54" s="105">
        <v>2893034.08</v>
      </c>
      <c r="J54" s="13"/>
      <c r="O54" s="95"/>
    </row>
    <row r="55" spans="1:13" ht="12.75">
      <c r="A55" s="49">
        <v>2</v>
      </c>
      <c r="B55" s="4">
        <v>1</v>
      </c>
      <c r="C55" s="8">
        <v>5</v>
      </c>
      <c r="D55" s="8">
        <v>3</v>
      </c>
      <c r="E55" s="73"/>
      <c r="F55" s="7" t="s">
        <v>26</v>
      </c>
      <c r="G55" s="17">
        <v>8156201</v>
      </c>
      <c r="H55" s="17">
        <v>8156201</v>
      </c>
      <c r="I55" s="112">
        <f>SUM(I56)</f>
        <v>342353.88</v>
      </c>
      <c r="J55" s="13"/>
      <c r="M55" s="93"/>
    </row>
    <row r="56" spans="1:13" ht="12.75">
      <c r="A56" s="49">
        <v>2</v>
      </c>
      <c r="B56" s="10">
        <v>1</v>
      </c>
      <c r="C56" s="44">
        <v>5</v>
      </c>
      <c r="D56" s="44">
        <v>3</v>
      </c>
      <c r="E56" s="106" t="s">
        <v>72</v>
      </c>
      <c r="F56" s="12" t="s">
        <v>26</v>
      </c>
      <c r="G56" s="18"/>
      <c r="H56" s="18"/>
      <c r="I56" s="105">
        <v>342353.88</v>
      </c>
      <c r="J56" s="13"/>
      <c r="M56" s="93"/>
    </row>
    <row r="57" spans="1:13" ht="9.75" customHeight="1">
      <c r="A57" s="49"/>
      <c r="B57" s="4"/>
      <c r="C57" s="8"/>
      <c r="D57" s="8" t="s">
        <v>19</v>
      </c>
      <c r="E57" s="8"/>
      <c r="F57" s="7"/>
      <c r="G57" s="17"/>
      <c r="H57" s="17"/>
      <c r="I57" s="109" t="s">
        <v>19</v>
      </c>
      <c r="J57" s="13" t="s">
        <v>19</v>
      </c>
      <c r="M57" s="95"/>
    </row>
    <row r="58" spans="1:12" ht="12.75">
      <c r="A58" s="39">
        <v>2</v>
      </c>
      <c r="B58" s="39">
        <v>1</v>
      </c>
      <c r="C58" s="39" t="s">
        <v>19</v>
      </c>
      <c r="D58" s="39" t="s">
        <v>19</v>
      </c>
      <c r="E58" s="39"/>
      <c r="F58" s="83" t="s">
        <v>27</v>
      </c>
      <c r="G58" s="37"/>
      <c r="H58" s="37"/>
      <c r="I58" s="113"/>
      <c r="J58" s="86">
        <f>+I50+I46+I35+I20+I43</f>
        <v>59179398.05</v>
      </c>
      <c r="K58" s="93"/>
      <c r="L58" s="97"/>
    </row>
    <row r="59" spans="1:13" ht="9" customHeight="1">
      <c r="A59" s="49"/>
      <c r="B59" s="4"/>
      <c r="C59" s="8" t="s">
        <v>19</v>
      </c>
      <c r="D59" s="8"/>
      <c r="E59" s="8"/>
      <c r="F59" s="7"/>
      <c r="G59" s="17"/>
      <c r="H59" s="17"/>
      <c r="I59" s="109"/>
      <c r="J59" s="13"/>
      <c r="M59" s="95"/>
    </row>
    <row r="60" spans="1:10" ht="18.75" customHeight="1">
      <c r="A60" s="71">
        <v>2</v>
      </c>
      <c r="B60" s="71">
        <v>2</v>
      </c>
      <c r="C60" s="38" t="s">
        <v>19</v>
      </c>
      <c r="D60" s="39" t="s">
        <v>19</v>
      </c>
      <c r="E60" s="39"/>
      <c r="F60" s="67" t="s">
        <v>178</v>
      </c>
      <c r="G60" s="74">
        <f>+G61+G77+G87+G96+G109+G116+G130+G82</f>
        <v>490415831</v>
      </c>
      <c r="H60" s="74">
        <f>+H61+H77+H82+H87+H96+H109+H116+H130</f>
        <v>482819981</v>
      </c>
      <c r="I60" s="108">
        <f>+I61+I77+I87+I96+I109+I116+I130+I82</f>
        <v>19812373.17</v>
      </c>
      <c r="J60" s="74" t="s">
        <v>19</v>
      </c>
    </row>
    <row r="61" spans="1:12" ht="14.25" customHeight="1">
      <c r="A61" s="72">
        <v>2</v>
      </c>
      <c r="B61" s="4">
        <v>2</v>
      </c>
      <c r="C61" s="78" t="s">
        <v>72</v>
      </c>
      <c r="D61" s="46" t="s">
        <v>19</v>
      </c>
      <c r="E61" s="46"/>
      <c r="F61" s="55" t="s">
        <v>30</v>
      </c>
      <c r="G61" s="17">
        <f>SUM(G62:G68)+G70+G73+G75</f>
        <v>65842130</v>
      </c>
      <c r="H61" s="17">
        <f>SUM(H62:H68)+H70+H73+H75</f>
        <v>65842130</v>
      </c>
      <c r="I61" s="109">
        <f>+I62+I64+I66+I68+I70+I73+I75</f>
        <v>5764411.5200000005</v>
      </c>
      <c r="J61" s="17"/>
      <c r="L61" s="95"/>
    </row>
    <row r="62" spans="1:10" ht="12.75">
      <c r="A62" s="72">
        <v>2</v>
      </c>
      <c r="B62" s="4">
        <v>2</v>
      </c>
      <c r="C62" s="8">
        <v>1</v>
      </c>
      <c r="D62" s="8">
        <v>2</v>
      </c>
      <c r="E62" s="8"/>
      <c r="F62" s="7" t="s">
        <v>83</v>
      </c>
      <c r="G62" s="18">
        <v>500000</v>
      </c>
      <c r="H62" s="18">
        <v>500000</v>
      </c>
      <c r="I62" s="112">
        <f>SUM(I63)</f>
        <v>3510.07</v>
      </c>
      <c r="J62" s="13"/>
    </row>
    <row r="63" spans="1:10" ht="12.75">
      <c r="A63" s="49">
        <v>2</v>
      </c>
      <c r="B63" s="10">
        <v>2</v>
      </c>
      <c r="C63" s="44">
        <v>1</v>
      </c>
      <c r="D63" s="44">
        <v>2</v>
      </c>
      <c r="E63" s="44">
        <v>1</v>
      </c>
      <c r="F63" s="12" t="s">
        <v>83</v>
      </c>
      <c r="G63" s="18"/>
      <c r="H63" s="18"/>
      <c r="I63" s="93">
        <v>3510.07</v>
      </c>
      <c r="J63" s="13"/>
    </row>
    <row r="64" spans="1:10" ht="12.75">
      <c r="A64" s="72">
        <v>2</v>
      </c>
      <c r="B64" s="4">
        <v>2</v>
      </c>
      <c r="C64" s="8">
        <v>1</v>
      </c>
      <c r="D64" s="8">
        <v>3</v>
      </c>
      <c r="E64" s="8"/>
      <c r="F64" s="7" t="s">
        <v>84</v>
      </c>
      <c r="G64" s="18">
        <v>26469960</v>
      </c>
      <c r="H64" s="18">
        <v>26469960</v>
      </c>
      <c r="I64" s="112">
        <f>SUM(I65)</f>
        <v>1255150.38</v>
      </c>
      <c r="J64" s="13"/>
    </row>
    <row r="65" spans="1:10" ht="12.75">
      <c r="A65" s="49">
        <v>2</v>
      </c>
      <c r="B65" s="10">
        <v>2</v>
      </c>
      <c r="C65" s="44">
        <v>1</v>
      </c>
      <c r="D65" s="44">
        <v>3</v>
      </c>
      <c r="E65" s="44">
        <v>1</v>
      </c>
      <c r="F65" s="12" t="s">
        <v>84</v>
      </c>
      <c r="G65" s="18"/>
      <c r="H65" s="18"/>
      <c r="I65" s="93">
        <v>1255150.38</v>
      </c>
      <c r="J65" s="13"/>
    </row>
    <row r="66" spans="1:10" ht="12.75">
      <c r="A66" s="72">
        <v>2</v>
      </c>
      <c r="B66" s="4">
        <v>2</v>
      </c>
      <c r="C66" s="8">
        <v>1</v>
      </c>
      <c r="D66" s="8">
        <v>4</v>
      </c>
      <c r="E66" s="8"/>
      <c r="F66" s="31" t="s">
        <v>85</v>
      </c>
      <c r="G66" s="18">
        <v>112000</v>
      </c>
      <c r="H66" s="18">
        <v>112000</v>
      </c>
      <c r="I66" s="109">
        <f>SUM(I67)</f>
        <v>0</v>
      </c>
      <c r="J66" s="13"/>
    </row>
    <row r="67" spans="1:10" ht="12.75">
      <c r="A67" s="49">
        <v>2</v>
      </c>
      <c r="B67" s="10">
        <v>2</v>
      </c>
      <c r="C67" s="44">
        <v>1</v>
      </c>
      <c r="D67" s="44">
        <v>4</v>
      </c>
      <c r="E67" s="44">
        <v>1</v>
      </c>
      <c r="F67" s="43" t="s">
        <v>85</v>
      </c>
      <c r="G67" s="18"/>
      <c r="H67" s="18"/>
      <c r="I67" s="111">
        <v>0</v>
      </c>
      <c r="J67" s="13"/>
    </row>
    <row r="68" spans="1:10" ht="12.75">
      <c r="A68" s="72">
        <v>2</v>
      </c>
      <c r="B68" s="4">
        <v>2</v>
      </c>
      <c r="C68" s="8">
        <v>1</v>
      </c>
      <c r="D68" s="8">
        <v>5</v>
      </c>
      <c r="E68" s="11"/>
      <c r="F68" s="31" t="s">
        <v>28</v>
      </c>
      <c r="G68" s="18">
        <v>8100000</v>
      </c>
      <c r="H68" s="18">
        <v>8100000</v>
      </c>
      <c r="I68" s="112">
        <f>SUM(I69)</f>
        <v>374912.83</v>
      </c>
      <c r="J68" s="13"/>
    </row>
    <row r="69" spans="1:10" ht="12.75">
      <c r="A69" s="49">
        <v>2</v>
      </c>
      <c r="B69" s="10">
        <v>2</v>
      </c>
      <c r="C69" s="44">
        <v>1</v>
      </c>
      <c r="D69" s="44">
        <v>5</v>
      </c>
      <c r="E69" s="44">
        <v>1</v>
      </c>
      <c r="F69" s="43" t="s">
        <v>28</v>
      </c>
      <c r="G69" s="18"/>
      <c r="H69" s="18"/>
      <c r="I69" s="93">
        <v>374912.83</v>
      </c>
      <c r="J69" s="13"/>
    </row>
    <row r="70" spans="1:11" ht="12.75">
      <c r="A70" s="72">
        <v>2</v>
      </c>
      <c r="B70" s="4">
        <v>2</v>
      </c>
      <c r="C70" s="8">
        <v>1</v>
      </c>
      <c r="D70" s="8">
        <v>6</v>
      </c>
      <c r="E70" s="8"/>
      <c r="F70" s="7" t="s">
        <v>31</v>
      </c>
      <c r="G70" s="17">
        <f>SUM(G71:G72)</f>
        <v>30562970</v>
      </c>
      <c r="H70" s="17">
        <f>SUM(H71:H72)</f>
        <v>30562970</v>
      </c>
      <c r="I70" s="109">
        <f>SUM(I71:I72)</f>
        <v>4125733.24</v>
      </c>
      <c r="J70" s="13"/>
      <c r="K70" s="2" t="s">
        <v>19</v>
      </c>
    </row>
    <row r="71" spans="1:11" ht="12.75">
      <c r="A71" s="49">
        <v>2</v>
      </c>
      <c r="B71" s="10">
        <v>1</v>
      </c>
      <c r="C71" s="44">
        <v>1</v>
      </c>
      <c r="D71" s="44">
        <v>6</v>
      </c>
      <c r="E71" s="44">
        <v>1</v>
      </c>
      <c r="F71" s="2" t="s">
        <v>86</v>
      </c>
      <c r="G71" s="18">
        <v>28100000</v>
      </c>
      <c r="H71" s="18">
        <v>28100000</v>
      </c>
      <c r="I71" s="111">
        <v>4116012.91</v>
      </c>
      <c r="J71" s="13"/>
      <c r="K71" s="2" t="s">
        <v>19</v>
      </c>
    </row>
    <row r="72" spans="1:11" ht="12.75">
      <c r="A72" s="49">
        <v>2</v>
      </c>
      <c r="B72" s="10">
        <v>1</v>
      </c>
      <c r="C72" s="44">
        <v>1</v>
      </c>
      <c r="D72" s="44">
        <v>6</v>
      </c>
      <c r="E72" s="44">
        <v>2</v>
      </c>
      <c r="F72" s="12" t="s">
        <v>87</v>
      </c>
      <c r="G72" s="18">
        <v>2462970</v>
      </c>
      <c r="H72" s="18">
        <v>2462970</v>
      </c>
      <c r="I72" s="93">
        <v>9720.33</v>
      </c>
      <c r="J72" s="13"/>
      <c r="K72" s="2" t="s">
        <v>19</v>
      </c>
    </row>
    <row r="73" spans="1:10" ht="12.75">
      <c r="A73" s="72">
        <v>2</v>
      </c>
      <c r="B73" s="4">
        <v>2</v>
      </c>
      <c r="C73" s="8">
        <v>1</v>
      </c>
      <c r="D73" s="8">
        <v>7</v>
      </c>
      <c r="E73" s="8"/>
      <c r="F73" s="31" t="s">
        <v>32</v>
      </c>
      <c r="G73" s="17">
        <v>77200</v>
      </c>
      <c r="H73" s="17">
        <v>77200</v>
      </c>
      <c r="I73" s="109">
        <f>SUM(I74)</f>
        <v>3933</v>
      </c>
      <c r="J73" s="14" t="s">
        <v>19</v>
      </c>
    </row>
    <row r="74" spans="1:10" ht="12.75">
      <c r="A74" s="49">
        <v>2</v>
      </c>
      <c r="B74" s="10">
        <v>2</v>
      </c>
      <c r="C74" s="44">
        <v>1</v>
      </c>
      <c r="D74" s="44">
        <v>7</v>
      </c>
      <c r="E74" s="44">
        <v>1</v>
      </c>
      <c r="F74" s="43" t="s">
        <v>32</v>
      </c>
      <c r="G74" s="17"/>
      <c r="H74" s="17"/>
      <c r="I74" s="111">
        <v>3933</v>
      </c>
      <c r="J74" s="14"/>
    </row>
    <row r="75" spans="1:10" ht="12.75">
      <c r="A75" s="72">
        <v>2</v>
      </c>
      <c r="B75" s="4">
        <v>2</v>
      </c>
      <c r="C75" s="8">
        <v>1</v>
      </c>
      <c r="D75" s="8">
        <v>8</v>
      </c>
      <c r="E75" s="8"/>
      <c r="F75" s="31" t="s">
        <v>88</v>
      </c>
      <c r="G75" s="18">
        <v>20000</v>
      </c>
      <c r="H75" s="18">
        <v>20000</v>
      </c>
      <c r="I75" s="109">
        <f>SUM(I76)</f>
        <v>1172</v>
      </c>
      <c r="J75" s="13" t="s">
        <v>19</v>
      </c>
    </row>
    <row r="76" spans="1:10" ht="12.75">
      <c r="A76" s="49">
        <v>2</v>
      </c>
      <c r="B76" s="10">
        <v>2</v>
      </c>
      <c r="C76" s="44">
        <v>1</v>
      </c>
      <c r="D76" s="44">
        <v>8</v>
      </c>
      <c r="E76" s="44">
        <v>1</v>
      </c>
      <c r="F76" s="43" t="s">
        <v>88</v>
      </c>
      <c r="G76" s="18"/>
      <c r="H76" s="18"/>
      <c r="I76" s="93">
        <v>1172</v>
      </c>
      <c r="J76" s="13"/>
    </row>
    <row r="77" spans="1:10" ht="12.75">
      <c r="A77" s="72">
        <v>2</v>
      </c>
      <c r="B77" s="4">
        <v>2</v>
      </c>
      <c r="C77" s="8">
        <v>2</v>
      </c>
      <c r="D77" s="8" t="s">
        <v>29</v>
      </c>
      <c r="E77" s="8"/>
      <c r="F77" s="7" t="s">
        <v>33</v>
      </c>
      <c r="G77" s="17">
        <f>SUM(G78:G80)</f>
        <v>16200000</v>
      </c>
      <c r="H77" s="17">
        <f>+H78+H80</f>
        <v>16200000</v>
      </c>
      <c r="I77" s="109">
        <f>+I78+I80</f>
        <v>2080000</v>
      </c>
      <c r="J77" s="17" t="s">
        <v>19</v>
      </c>
    </row>
    <row r="78" spans="1:10" ht="12.75" customHeight="1">
      <c r="A78" s="72">
        <v>2</v>
      </c>
      <c r="B78" s="4">
        <v>2</v>
      </c>
      <c r="C78" s="8">
        <v>2</v>
      </c>
      <c r="D78" s="8">
        <v>1</v>
      </c>
      <c r="E78" s="8"/>
      <c r="F78" s="64" t="s">
        <v>34</v>
      </c>
      <c r="G78" s="17">
        <v>15000000</v>
      </c>
      <c r="H78" s="17">
        <v>15000000</v>
      </c>
      <c r="I78" s="112">
        <f>SUM(I79)</f>
        <v>2080000</v>
      </c>
      <c r="J78" s="13" t="s">
        <v>19</v>
      </c>
    </row>
    <row r="79" spans="1:10" ht="12.75" customHeight="1">
      <c r="A79" s="49">
        <v>2</v>
      </c>
      <c r="B79" s="10">
        <v>2</v>
      </c>
      <c r="C79" s="11">
        <v>2</v>
      </c>
      <c r="D79" s="11">
        <v>1</v>
      </c>
      <c r="E79" s="11">
        <v>1</v>
      </c>
      <c r="F79" s="45" t="s">
        <v>34</v>
      </c>
      <c r="G79" s="18"/>
      <c r="H79" s="18"/>
      <c r="I79" s="93">
        <v>2080000</v>
      </c>
      <c r="J79" s="13"/>
    </row>
    <row r="80" spans="1:10" s="98" customFormat="1" ht="12.75" customHeight="1">
      <c r="A80" s="72">
        <v>2</v>
      </c>
      <c r="B80" s="4">
        <v>2</v>
      </c>
      <c r="C80" s="8">
        <v>2</v>
      </c>
      <c r="D80" s="8">
        <v>2</v>
      </c>
      <c r="E80" s="8"/>
      <c r="F80" s="64" t="s">
        <v>89</v>
      </c>
      <c r="G80" s="17">
        <v>1200000</v>
      </c>
      <c r="H80" s="17">
        <v>1200000</v>
      </c>
      <c r="I80" s="109">
        <f>SUM(I81)</f>
        <v>0</v>
      </c>
      <c r="J80" s="14" t="s">
        <v>19</v>
      </c>
    </row>
    <row r="81" spans="1:10" ht="12.75" customHeight="1">
      <c r="A81" s="49">
        <v>2</v>
      </c>
      <c r="B81" s="10">
        <v>2</v>
      </c>
      <c r="C81" s="11">
        <v>2</v>
      </c>
      <c r="D81" s="11">
        <v>2</v>
      </c>
      <c r="E81" s="11">
        <v>1</v>
      </c>
      <c r="F81" s="45" t="s">
        <v>89</v>
      </c>
      <c r="G81" s="18"/>
      <c r="H81" s="18"/>
      <c r="I81" s="111">
        <v>0</v>
      </c>
      <c r="J81" s="13"/>
    </row>
    <row r="82" spans="1:10" ht="12.75" customHeight="1">
      <c r="A82" s="72">
        <v>2</v>
      </c>
      <c r="B82" s="4">
        <v>2</v>
      </c>
      <c r="C82" s="8">
        <v>3</v>
      </c>
      <c r="D82" s="8"/>
      <c r="E82" s="8"/>
      <c r="F82" s="64" t="s">
        <v>160</v>
      </c>
      <c r="G82" s="17">
        <f>SUM(G83:G85)</f>
        <v>10191700</v>
      </c>
      <c r="H82" s="17">
        <f>+H83+H85</f>
        <v>6595850</v>
      </c>
      <c r="I82" s="109">
        <f>+I83+I85</f>
        <v>184598.66</v>
      </c>
      <c r="J82" s="13"/>
    </row>
    <row r="83" spans="1:10" s="98" customFormat="1" ht="12.75" customHeight="1">
      <c r="A83" s="72">
        <v>2</v>
      </c>
      <c r="B83" s="4">
        <v>2</v>
      </c>
      <c r="C83" s="8">
        <v>3</v>
      </c>
      <c r="D83" s="8">
        <v>1</v>
      </c>
      <c r="E83" s="8"/>
      <c r="F83" s="64" t="s">
        <v>161</v>
      </c>
      <c r="G83" s="17">
        <v>3595850</v>
      </c>
      <c r="H83" s="17">
        <v>3595850</v>
      </c>
      <c r="I83" s="112">
        <f>SUM(I84)</f>
        <v>45550</v>
      </c>
      <c r="J83" s="14"/>
    </row>
    <row r="84" spans="1:10" ht="12.75" customHeight="1">
      <c r="A84" s="49">
        <v>2</v>
      </c>
      <c r="B84" s="10">
        <v>2</v>
      </c>
      <c r="C84" s="11">
        <v>3</v>
      </c>
      <c r="D84" s="11">
        <v>1</v>
      </c>
      <c r="E84" s="11"/>
      <c r="F84" s="45" t="s">
        <v>161</v>
      </c>
      <c r="G84" s="18">
        <v>3595850</v>
      </c>
      <c r="H84" s="18">
        <v>3595850</v>
      </c>
      <c r="I84" s="93">
        <v>45550</v>
      </c>
      <c r="J84" s="13"/>
    </row>
    <row r="85" spans="1:10" s="98" customFormat="1" ht="12.75" customHeight="1">
      <c r="A85" s="72">
        <v>2</v>
      </c>
      <c r="B85" s="4">
        <v>2</v>
      </c>
      <c r="C85" s="8">
        <v>3</v>
      </c>
      <c r="D85" s="8">
        <v>2</v>
      </c>
      <c r="E85" s="8">
        <v>1</v>
      </c>
      <c r="F85" s="64" t="s">
        <v>162</v>
      </c>
      <c r="G85" s="17">
        <v>3000000</v>
      </c>
      <c r="H85" s="17">
        <v>3000000</v>
      </c>
      <c r="I85" s="112">
        <f>SUM(I86)</f>
        <v>139048.66</v>
      </c>
      <c r="J85" s="14"/>
    </row>
    <row r="86" spans="1:10" ht="12.75" customHeight="1">
      <c r="A86" s="49">
        <v>2</v>
      </c>
      <c r="B86" s="10">
        <v>2</v>
      </c>
      <c r="C86" s="11">
        <v>3</v>
      </c>
      <c r="D86" s="11">
        <v>2</v>
      </c>
      <c r="E86" s="11">
        <v>1</v>
      </c>
      <c r="F86" s="45" t="s">
        <v>162</v>
      </c>
      <c r="G86" s="18"/>
      <c r="H86" s="18"/>
      <c r="I86" s="93">
        <v>139048.66</v>
      </c>
      <c r="J86" s="13"/>
    </row>
    <row r="87" spans="1:10" ht="12.75" customHeight="1">
      <c r="A87" s="72">
        <v>2</v>
      </c>
      <c r="B87" s="4">
        <v>2</v>
      </c>
      <c r="C87" s="8">
        <v>4</v>
      </c>
      <c r="D87" s="8" t="s">
        <v>19</v>
      </c>
      <c r="E87" s="8"/>
      <c r="F87" s="64" t="s">
        <v>63</v>
      </c>
      <c r="G87" s="17">
        <f>+G88+G90+G94+G92</f>
        <v>2249700</v>
      </c>
      <c r="H87" s="17">
        <f>+H88+H90+H94+H92</f>
        <v>2249700</v>
      </c>
      <c r="I87" s="109">
        <f>+I88+I90+I94+I92</f>
        <v>595192.1</v>
      </c>
      <c r="J87" s="13" t="s">
        <v>19</v>
      </c>
    </row>
    <row r="88" spans="1:10" ht="12.75" customHeight="1">
      <c r="A88" s="72">
        <v>2</v>
      </c>
      <c r="B88" s="4">
        <v>2</v>
      </c>
      <c r="C88" s="8">
        <v>4</v>
      </c>
      <c r="D88" s="8">
        <v>1</v>
      </c>
      <c r="E88" s="8"/>
      <c r="F88" s="64" t="s">
        <v>62</v>
      </c>
      <c r="G88" s="17">
        <f>+G89</f>
        <v>1969700</v>
      </c>
      <c r="H88" s="17">
        <f>+H89</f>
        <v>1969700</v>
      </c>
      <c r="I88" s="109">
        <f>+I89</f>
        <v>595192.1</v>
      </c>
      <c r="J88" s="13" t="s">
        <v>19</v>
      </c>
    </row>
    <row r="89" spans="1:10" ht="12.75" customHeight="1">
      <c r="A89" s="49">
        <v>2</v>
      </c>
      <c r="B89" s="10">
        <v>2</v>
      </c>
      <c r="C89" s="11">
        <v>4</v>
      </c>
      <c r="D89" s="11">
        <v>1</v>
      </c>
      <c r="E89" s="11">
        <v>1</v>
      </c>
      <c r="F89" s="45" t="s">
        <v>62</v>
      </c>
      <c r="G89" s="18">
        <v>1969700</v>
      </c>
      <c r="H89" s="18">
        <v>1969700</v>
      </c>
      <c r="I89" s="111">
        <v>595192.1</v>
      </c>
      <c r="J89" s="13"/>
    </row>
    <row r="90" spans="1:10" ht="16.5" customHeight="1">
      <c r="A90" s="72">
        <v>2</v>
      </c>
      <c r="B90" s="4">
        <v>2</v>
      </c>
      <c r="C90" s="8">
        <v>4</v>
      </c>
      <c r="D90" s="8">
        <v>2</v>
      </c>
      <c r="E90" s="8"/>
      <c r="F90" s="64" t="s">
        <v>182</v>
      </c>
      <c r="G90" s="17">
        <f>+G91</f>
        <v>100000</v>
      </c>
      <c r="H90" s="17">
        <f>+H91</f>
        <v>100000</v>
      </c>
      <c r="I90" s="109">
        <f>SUM(I91)</f>
        <v>0</v>
      </c>
      <c r="J90" s="13"/>
    </row>
    <row r="91" spans="1:10" ht="12.75" customHeight="1">
      <c r="A91" s="49">
        <v>2</v>
      </c>
      <c r="B91" s="10">
        <v>2</v>
      </c>
      <c r="C91" s="11">
        <v>4</v>
      </c>
      <c r="D91" s="11">
        <v>2</v>
      </c>
      <c r="E91" s="11">
        <v>1</v>
      </c>
      <c r="F91" s="45" t="s">
        <v>182</v>
      </c>
      <c r="G91" s="18">
        <v>100000</v>
      </c>
      <c r="H91" s="18">
        <v>100000</v>
      </c>
      <c r="I91" s="111">
        <v>0</v>
      </c>
      <c r="J91" s="13"/>
    </row>
    <row r="92" spans="1:10" ht="12.75" customHeight="1">
      <c r="A92" s="72">
        <v>2</v>
      </c>
      <c r="B92" s="4">
        <v>2</v>
      </c>
      <c r="C92" s="8">
        <v>4</v>
      </c>
      <c r="D92" s="8">
        <v>3</v>
      </c>
      <c r="E92" s="8"/>
      <c r="F92" s="64" t="s">
        <v>224</v>
      </c>
      <c r="G92" s="17">
        <f>+G93</f>
        <v>100000</v>
      </c>
      <c r="H92" s="17">
        <f>+H93</f>
        <v>100000</v>
      </c>
      <c r="I92" s="109">
        <f>SUM(I93)</f>
        <v>0</v>
      </c>
      <c r="J92" s="13"/>
    </row>
    <row r="93" spans="1:10" ht="12.75" customHeight="1">
      <c r="A93" s="49">
        <v>2</v>
      </c>
      <c r="B93" s="10">
        <v>2</v>
      </c>
      <c r="C93" s="11">
        <v>4</v>
      </c>
      <c r="D93" s="11">
        <v>3</v>
      </c>
      <c r="E93" s="11">
        <v>1</v>
      </c>
      <c r="F93" s="45" t="s">
        <v>224</v>
      </c>
      <c r="G93" s="18">
        <v>100000</v>
      </c>
      <c r="H93" s="18">
        <v>100000</v>
      </c>
      <c r="I93" s="111">
        <v>0</v>
      </c>
      <c r="J93" s="13"/>
    </row>
    <row r="94" spans="1:10" ht="12.75" customHeight="1">
      <c r="A94" s="72">
        <v>2</v>
      </c>
      <c r="B94" s="4">
        <v>2</v>
      </c>
      <c r="C94" s="8">
        <v>4</v>
      </c>
      <c r="D94" s="8">
        <v>4</v>
      </c>
      <c r="E94" s="8"/>
      <c r="F94" s="64" t="s">
        <v>183</v>
      </c>
      <c r="G94" s="17">
        <f>+G95</f>
        <v>80000</v>
      </c>
      <c r="H94" s="17">
        <f>+H95</f>
        <v>80000</v>
      </c>
      <c r="I94" s="109">
        <f>+I95</f>
        <v>0</v>
      </c>
      <c r="J94" s="13"/>
    </row>
    <row r="95" spans="1:10" ht="12.75" customHeight="1">
      <c r="A95" s="49">
        <v>2</v>
      </c>
      <c r="B95" s="10">
        <v>2</v>
      </c>
      <c r="C95" s="11">
        <v>4</v>
      </c>
      <c r="D95" s="11">
        <v>4</v>
      </c>
      <c r="E95" s="11">
        <v>1</v>
      </c>
      <c r="F95" s="45" t="s">
        <v>183</v>
      </c>
      <c r="G95" s="18">
        <v>80000</v>
      </c>
      <c r="H95" s="18">
        <v>80000</v>
      </c>
      <c r="I95" s="111">
        <v>0</v>
      </c>
      <c r="J95" s="13"/>
    </row>
    <row r="96" spans="1:10" ht="12.75" customHeight="1">
      <c r="A96" s="72">
        <v>2</v>
      </c>
      <c r="B96" s="4">
        <v>2</v>
      </c>
      <c r="C96" s="8">
        <v>5</v>
      </c>
      <c r="D96" s="8" t="s">
        <v>19</v>
      </c>
      <c r="E96" s="8"/>
      <c r="F96" s="7" t="s">
        <v>90</v>
      </c>
      <c r="G96" s="17">
        <f>+G97+G99+G103+G105+G107</f>
        <v>6150000</v>
      </c>
      <c r="H96" s="17">
        <f>+H97+H99+H103+H105+H107</f>
        <v>6150000</v>
      </c>
      <c r="I96" s="109">
        <f>+I97+I99+I103+I105+I107</f>
        <v>1627282.99</v>
      </c>
      <c r="J96" s="13" t="s">
        <v>19</v>
      </c>
    </row>
    <row r="97" spans="1:10" s="98" customFormat="1" ht="12.75" customHeight="1">
      <c r="A97" s="72">
        <v>2</v>
      </c>
      <c r="B97" s="4">
        <v>2</v>
      </c>
      <c r="C97" s="8">
        <v>5</v>
      </c>
      <c r="D97" s="8">
        <v>1</v>
      </c>
      <c r="E97" s="8"/>
      <c r="F97" s="7" t="s">
        <v>91</v>
      </c>
      <c r="G97" s="17">
        <v>1600000</v>
      </c>
      <c r="H97" s="17">
        <v>1600000</v>
      </c>
      <c r="I97" s="109">
        <f>SUM(I98)</f>
        <v>385593.68</v>
      </c>
      <c r="J97" s="14" t="s">
        <v>19</v>
      </c>
    </row>
    <row r="98" spans="1:10" ht="12.75" customHeight="1">
      <c r="A98" s="49">
        <v>2</v>
      </c>
      <c r="B98" s="10">
        <v>2</v>
      </c>
      <c r="C98" s="44">
        <v>5</v>
      </c>
      <c r="D98" s="44">
        <v>1</v>
      </c>
      <c r="E98" s="44">
        <v>1</v>
      </c>
      <c r="F98" s="12" t="s">
        <v>91</v>
      </c>
      <c r="G98" s="18"/>
      <c r="H98" s="18"/>
      <c r="I98" s="93">
        <v>385593.68</v>
      </c>
      <c r="J98" s="13"/>
    </row>
    <row r="99" spans="1:10" ht="12.75" customHeight="1">
      <c r="A99" s="72">
        <v>2</v>
      </c>
      <c r="B99" s="4">
        <v>2</v>
      </c>
      <c r="C99" s="8">
        <v>5</v>
      </c>
      <c r="D99" s="8">
        <v>3</v>
      </c>
      <c r="E99" s="8"/>
      <c r="F99" s="7" t="s">
        <v>225</v>
      </c>
      <c r="G99" s="17">
        <f>+G100+G101+G102</f>
        <v>250000</v>
      </c>
      <c r="H99" s="17">
        <f>+H100+H101+H102</f>
        <v>250000</v>
      </c>
      <c r="I99" s="109">
        <f>SUM(I100:I102)</f>
        <v>0</v>
      </c>
      <c r="J99" s="13"/>
    </row>
    <row r="100" spans="1:10" ht="12.75" customHeight="1">
      <c r="A100" s="49">
        <v>2</v>
      </c>
      <c r="B100" s="10">
        <v>2</v>
      </c>
      <c r="C100" s="11">
        <v>5</v>
      </c>
      <c r="D100" s="11">
        <v>3</v>
      </c>
      <c r="E100" s="11">
        <v>2</v>
      </c>
      <c r="F100" s="12" t="s">
        <v>228</v>
      </c>
      <c r="G100" s="18">
        <v>60000</v>
      </c>
      <c r="H100" s="18">
        <v>60000</v>
      </c>
      <c r="I100" s="111">
        <v>0</v>
      </c>
      <c r="J100" s="13"/>
    </row>
    <row r="101" spans="1:10" ht="12.75" customHeight="1">
      <c r="A101" s="49">
        <v>2</v>
      </c>
      <c r="B101" s="10">
        <v>2</v>
      </c>
      <c r="C101" s="11">
        <v>5</v>
      </c>
      <c r="D101" s="11">
        <v>3</v>
      </c>
      <c r="E101" s="11">
        <v>3</v>
      </c>
      <c r="F101" s="12" t="s">
        <v>226</v>
      </c>
      <c r="G101" s="18">
        <v>110000</v>
      </c>
      <c r="H101" s="18">
        <v>110000</v>
      </c>
      <c r="I101" s="111">
        <v>0</v>
      </c>
      <c r="J101" s="13"/>
    </row>
    <row r="102" spans="1:10" ht="12.75" customHeight="1">
      <c r="A102" s="49">
        <v>2</v>
      </c>
      <c r="B102" s="10">
        <v>2</v>
      </c>
      <c r="C102" s="11">
        <v>5</v>
      </c>
      <c r="D102" s="11">
        <v>3</v>
      </c>
      <c r="E102" s="11">
        <v>4</v>
      </c>
      <c r="F102" s="43" t="s">
        <v>227</v>
      </c>
      <c r="G102" s="18">
        <v>80000</v>
      </c>
      <c r="H102" s="18">
        <v>80000</v>
      </c>
      <c r="I102" s="111">
        <v>0</v>
      </c>
      <c r="J102" s="13"/>
    </row>
    <row r="103" spans="1:10" ht="12.75" customHeight="1">
      <c r="A103" s="72">
        <v>2</v>
      </c>
      <c r="B103" s="4">
        <v>2</v>
      </c>
      <c r="C103" s="8">
        <v>5</v>
      </c>
      <c r="D103" s="8">
        <v>4</v>
      </c>
      <c r="E103" s="8"/>
      <c r="F103" s="7" t="s">
        <v>152</v>
      </c>
      <c r="G103" s="17">
        <f>+G104</f>
        <v>850000</v>
      </c>
      <c r="H103" s="17">
        <f>+H104</f>
        <v>850000</v>
      </c>
      <c r="I103" s="109">
        <f>+I104</f>
        <v>859487.31</v>
      </c>
      <c r="J103" s="13" t="s">
        <v>19</v>
      </c>
    </row>
    <row r="104" spans="1:10" ht="12.75" customHeight="1">
      <c r="A104" s="49">
        <v>2</v>
      </c>
      <c r="B104" s="10">
        <v>2</v>
      </c>
      <c r="C104" s="44">
        <v>5</v>
      </c>
      <c r="D104" s="44">
        <v>4</v>
      </c>
      <c r="E104" s="44">
        <v>1</v>
      </c>
      <c r="F104" s="12" t="s">
        <v>152</v>
      </c>
      <c r="G104" s="18">
        <v>850000</v>
      </c>
      <c r="H104" s="18">
        <v>850000</v>
      </c>
      <c r="I104" s="93">
        <v>859487.31</v>
      </c>
      <c r="J104" s="13"/>
    </row>
    <row r="105" spans="1:10" ht="12.75" customHeight="1">
      <c r="A105" s="72">
        <v>2</v>
      </c>
      <c r="B105" s="4">
        <v>2</v>
      </c>
      <c r="C105" s="8">
        <v>5</v>
      </c>
      <c r="D105" s="8">
        <v>6</v>
      </c>
      <c r="E105" s="8"/>
      <c r="F105" s="31" t="s">
        <v>229</v>
      </c>
      <c r="G105" s="17">
        <f>+G106</f>
        <v>2000000</v>
      </c>
      <c r="H105" s="17">
        <f>+H106</f>
        <v>2000000</v>
      </c>
      <c r="I105" s="109">
        <f>+I106</f>
        <v>0</v>
      </c>
      <c r="J105" s="13"/>
    </row>
    <row r="106" spans="1:10" ht="12.75" customHeight="1">
      <c r="A106" s="49">
        <v>2</v>
      </c>
      <c r="B106" s="10">
        <v>2</v>
      </c>
      <c r="C106" s="11">
        <v>5</v>
      </c>
      <c r="D106" s="11">
        <v>6</v>
      </c>
      <c r="E106" s="11"/>
      <c r="F106" s="43" t="s">
        <v>195</v>
      </c>
      <c r="G106" s="18">
        <v>2000000</v>
      </c>
      <c r="H106" s="18">
        <v>2000000</v>
      </c>
      <c r="I106" s="111">
        <v>0</v>
      </c>
      <c r="J106" s="13"/>
    </row>
    <row r="107" spans="1:10" ht="12.75" customHeight="1">
      <c r="A107" s="72">
        <v>2</v>
      </c>
      <c r="B107" s="4">
        <v>2</v>
      </c>
      <c r="C107" s="8">
        <v>5</v>
      </c>
      <c r="D107" s="8">
        <v>8</v>
      </c>
      <c r="E107" s="8"/>
      <c r="F107" s="7" t="s">
        <v>35</v>
      </c>
      <c r="G107" s="17">
        <v>1450000</v>
      </c>
      <c r="H107" s="17">
        <v>1450000</v>
      </c>
      <c r="I107" s="109">
        <f>SUM(I108)</f>
        <v>382202</v>
      </c>
      <c r="J107" s="13" t="s">
        <v>19</v>
      </c>
    </row>
    <row r="108" spans="1:10" ht="12.75" customHeight="1">
      <c r="A108" s="49">
        <v>2</v>
      </c>
      <c r="B108" s="10">
        <v>2</v>
      </c>
      <c r="C108" s="44">
        <v>5</v>
      </c>
      <c r="D108" s="44">
        <v>8</v>
      </c>
      <c r="E108" s="44">
        <v>1</v>
      </c>
      <c r="F108" s="12" t="s">
        <v>35</v>
      </c>
      <c r="G108" s="17"/>
      <c r="H108" s="17"/>
      <c r="I108" s="93">
        <v>382202</v>
      </c>
      <c r="J108" s="13"/>
    </row>
    <row r="109" spans="1:10" ht="12.75" customHeight="1">
      <c r="A109" s="72">
        <v>2</v>
      </c>
      <c r="B109" s="4">
        <v>2</v>
      </c>
      <c r="C109" s="8">
        <v>6</v>
      </c>
      <c r="D109" s="8" t="s">
        <v>19</v>
      </c>
      <c r="E109" s="8"/>
      <c r="F109" s="7" t="s">
        <v>36</v>
      </c>
      <c r="G109" s="17">
        <f>SUM(G110:G114)</f>
        <v>19187033</v>
      </c>
      <c r="H109" s="17">
        <f>SUM(H110:H114)</f>
        <v>19187033</v>
      </c>
      <c r="I109" s="109">
        <f>I110+I112+I114</f>
        <v>351757.97</v>
      </c>
      <c r="J109" s="17" t="s">
        <v>19</v>
      </c>
    </row>
    <row r="110" spans="1:10" s="98" customFormat="1" ht="12.75" customHeight="1">
      <c r="A110" s="72">
        <v>2</v>
      </c>
      <c r="B110" s="4">
        <v>2</v>
      </c>
      <c r="C110" s="8">
        <v>6</v>
      </c>
      <c r="D110" s="8">
        <v>1</v>
      </c>
      <c r="E110" s="8"/>
      <c r="F110" s="7" t="s">
        <v>92</v>
      </c>
      <c r="G110" s="17">
        <v>6500000</v>
      </c>
      <c r="H110" s="17">
        <v>6500000</v>
      </c>
      <c r="I110" s="109">
        <f>SUM(I111)</f>
        <v>97440</v>
      </c>
      <c r="J110" s="17" t="s">
        <v>19</v>
      </c>
    </row>
    <row r="111" spans="1:10" ht="12.75" customHeight="1">
      <c r="A111" s="49">
        <v>2</v>
      </c>
      <c r="B111" s="10">
        <v>2</v>
      </c>
      <c r="C111" s="11">
        <v>6</v>
      </c>
      <c r="D111" s="11">
        <v>1</v>
      </c>
      <c r="E111" s="11">
        <v>1</v>
      </c>
      <c r="F111" s="12" t="s">
        <v>92</v>
      </c>
      <c r="G111" s="18"/>
      <c r="H111" s="18"/>
      <c r="I111" s="111">
        <v>97440</v>
      </c>
      <c r="J111" s="17"/>
    </row>
    <row r="112" spans="1:10" s="98" customFormat="1" ht="12.75" customHeight="1">
      <c r="A112" s="72">
        <v>2</v>
      </c>
      <c r="B112" s="4">
        <v>2</v>
      </c>
      <c r="C112" s="8">
        <v>6</v>
      </c>
      <c r="D112" s="8">
        <v>2</v>
      </c>
      <c r="E112" s="8"/>
      <c r="F112" s="7" t="s">
        <v>37</v>
      </c>
      <c r="G112" s="17">
        <v>7109440</v>
      </c>
      <c r="H112" s="17">
        <v>7109440</v>
      </c>
      <c r="I112" s="109">
        <f>SUM(I113)</f>
        <v>0</v>
      </c>
      <c r="J112" s="14" t="s">
        <v>19</v>
      </c>
    </row>
    <row r="113" spans="1:10" ht="12.75" customHeight="1">
      <c r="A113" s="49">
        <v>2</v>
      </c>
      <c r="B113" s="10">
        <v>2</v>
      </c>
      <c r="C113" s="11">
        <v>6</v>
      </c>
      <c r="D113" s="11">
        <v>2</v>
      </c>
      <c r="E113" s="11">
        <v>1</v>
      </c>
      <c r="F113" s="12" t="s">
        <v>37</v>
      </c>
      <c r="G113" s="18"/>
      <c r="H113" s="18"/>
      <c r="I113" s="111">
        <v>0</v>
      </c>
      <c r="J113" s="13"/>
    </row>
    <row r="114" spans="1:10" s="98" customFormat="1" ht="12.75" customHeight="1">
      <c r="A114" s="72">
        <v>2</v>
      </c>
      <c r="B114" s="4">
        <v>2</v>
      </c>
      <c r="C114" s="8">
        <v>6</v>
      </c>
      <c r="D114" s="8">
        <v>3</v>
      </c>
      <c r="E114" s="8"/>
      <c r="F114" s="7" t="s">
        <v>38</v>
      </c>
      <c r="G114" s="17">
        <v>5577593</v>
      </c>
      <c r="H114" s="17">
        <v>5577593</v>
      </c>
      <c r="I114" s="109">
        <f>SUM(I115)</f>
        <v>254317.97</v>
      </c>
      <c r="J114" s="14" t="s">
        <v>19</v>
      </c>
    </row>
    <row r="115" spans="1:10" ht="12.75" customHeight="1">
      <c r="A115" s="49">
        <v>2</v>
      </c>
      <c r="B115" s="10">
        <v>2</v>
      </c>
      <c r="C115" s="11">
        <v>6</v>
      </c>
      <c r="D115" s="11">
        <v>3</v>
      </c>
      <c r="E115" s="11">
        <v>1</v>
      </c>
      <c r="F115" s="12" t="s">
        <v>38</v>
      </c>
      <c r="G115" s="18"/>
      <c r="H115" s="18"/>
      <c r="I115" s="93">
        <v>254317.97</v>
      </c>
      <c r="J115" s="13"/>
    </row>
    <row r="116" spans="1:10" ht="12.75" customHeight="1">
      <c r="A116" s="72">
        <v>2</v>
      </c>
      <c r="B116" s="4">
        <v>2</v>
      </c>
      <c r="C116" s="8">
        <v>7</v>
      </c>
      <c r="D116" s="11" t="s">
        <v>29</v>
      </c>
      <c r="E116" s="11"/>
      <c r="F116" s="7" t="s">
        <v>39</v>
      </c>
      <c r="G116" s="17">
        <f>+G117+G123</f>
        <v>19299988</v>
      </c>
      <c r="H116" s="17">
        <f>+H117+H123</f>
        <v>21299988</v>
      </c>
      <c r="I116" s="109">
        <f>+I117+I123</f>
        <v>774101.74</v>
      </c>
      <c r="J116" s="17" t="s">
        <v>29</v>
      </c>
    </row>
    <row r="117" spans="1:10" ht="12.75" customHeight="1">
      <c r="A117" s="72">
        <v>2</v>
      </c>
      <c r="B117" s="4">
        <v>2</v>
      </c>
      <c r="C117" s="8">
        <v>7</v>
      </c>
      <c r="D117" s="8">
        <v>1</v>
      </c>
      <c r="E117" s="8"/>
      <c r="F117" s="7" t="s">
        <v>202</v>
      </c>
      <c r="G117" s="17">
        <f>+G118+G119+G121+G120+G122</f>
        <v>14575000</v>
      </c>
      <c r="H117" s="17">
        <f>+H118+H119+H121+H120+H122</f>
        <v>14575000</v>
      </c>
      <c r="I117" s="109">
        <f>SUM(I118:I122)</f>
        <v>153269.73</v>
      </c>
      <c r="J117" s="13" t="s">
        <v>19</v>
      </c>
    </row>
    <row r="118" spans="1:10" ht="12.75" customHeight="1">
      <c r="A118" s="49">
        <v>2</v>
      </c>
      <c r="B118" s="10">
        <v>2</v>
      </c>
      <c r="C118" s="11">
        <v>7</v>
      </c>
      <c r="D118" s="11">
        <v>1</v>
      </c>
      <c r="E118" s="11">
        <v>1</v>
      </c>
      <c r="F118" s="12" t="s">
        <v>93</v>
      </c>
      <c r="G118" s="18">
        <v>5100000</v>
      </c>
      <c r="H118" s="18">
        <v>5100000</v>
      </c>
      <c r="I118" s="111">
        <v>0</v>
      </c>
      <c r="J118" s="13" t="s">
        <v>19</v>
      </c>
    </row>
    <row r="119" spans="1:10" ht="12.75" customHeight="1">
      <c r="A119" s="49">
        <v>2</v>
      </c>
      <c r="B119" s="10">
        <v>2</v>
      </c>
      <c r="C119" s="11">
        <v>7</v>
      </c>
      <c r="D119" s="11">
        <v>1</v>
      </c>
      <c r="E119" s="11">
        <v>2</v>
      </c>
      <c r="F119" s="43" t="s">
        <v>172</v>
      </c>
      <c r="G119" s="18">
        <v>7140500</v>
      </c>
      <c r="H119" s="18">
        <v>7140500</v>
      </c>
      <c r="I119" s="93">
        <v>153269.73</v>
      </c>
      <c r="J119" s="13"/>
    </row>
    <row r="120" spans="1:10" ht="12.75" customHeight="1">
      <c r="A120" s="49">
        <v>2</v>
      </c>
      <c r="B120" s="10">
        <v>2</v>
      </c>
      <c r="C120" s="11">
        <v>7</v>
      </c>
      <c r="D120" s="11">
        <v>1</v>
      </c>
      <c r="E120" s="11">
        <v>3</v>
      </c>
      <c r="F120" s="43" t="s">
        <v>244</v>
      </c>
      <c r="G120" s="18">
        <v>50000</v>
      </c>
      <c r="H120" s="18">
        <v>50000</v>
      </c>
      <c r="I120" s="111">
        <v>0</v>
      </c>
      <c r="J120" s="13"/>
    </row>
    <row r="121" spans="1:10" ht="12.75" customHeight="1">
      <c r="A121" s="49">
        <v>2</v>
      </c>
      <c r="B121" s="10">
        <v>2</v>
      </c>
      <c r="C121" s="11">
        <v>7</v>
      </c>
      <c r="D121" s="11">
        <v>1</v>
      </c>
      <c r="E121" s="11">
        <v>6</v>
      </c>
      <c r="F121" s="43" t="s">
        <v>159</v>
      </c>
      <c r="G121" s="18">
        <v>2234500</v>
      </c>
      <c r="H121" s="18">
        <v>2234500</v>
      </c>
      <c r="I121" s="111">
        <v>0</v>
      </c>
      <c r="J121" s="13" t="s">
        <v>19</v>
      </c>
    </row>
    <row r="122" spans="1:10" ht="12.75" customHeight="1">
      <c r="A122" s="49">
        <v>2</v>
      </c>
      <c r="B122" s="10">
        <v>2</v>
      </c>
      <c r="C122" s="11">
        <v>7</v>
      </c>
      <c r="D122" s="11">
        <v>1</v>
      </c>
      <c r="E122" s="11">
        <v>7</v>
      </c>
      <c r="F122" s="43" t="s">
        <v>245</v>
      </c>
      <c r="G122" s="18">
        <v>50000</v>
      </c>
      <c r="H122" s="18">
        <v>50000</v>
      </c>
      <c r="I122" s="111">
        <v>0</v>
      </c>
      <c r="J122" s="13"/>
    </row>
    <row r="123" spans="1:10" ht="12.75" customHeight="1">
      <c r="A123" s="72">
        <v>2</v>
      </c>
      <c r="B123" s="4">
        <v>2</v>
      </c>
      <c r="C123" s="8">
        <v>7</v>
      </c>
      <c r="D123" s="8">
        <v>2</v>
      </c>
      <c r="E123" s="8"/>
      <c r="F123" s="31" t="s">
        <v>200</v>
      </c>
      <c r="G123" s="17">
        <f>SUM(G124:G129)</f>
        <v>4724988</v>
      </c>
      <c r="H123" s="17">
        <f>SUM(H124:H129)</f>
        <v>6724988</v>
      </c>
      <c r="I123" s="109">
        <f>SUM(I124:I129)</f>
        <v>620832.01</v>
      </c>
      <c r="J123" s="13" t="s">
        <v>19</v>
      </c>
    </row>
    <row r="124" spans="1:10" ht="12.75" customHeight="1">
      <c r="A124" s="49">
        <v>2</v>
      </c>
      <c r="B124" s="10">
        <v>2</v>
      </c>
      <c r="C124" s="11">
        <v>7</v>
      </c>
      <c r="D124" s="11">
        <v>2</v>
      </c>
      <c r="E124" s="11">
        <v>1</v>
      </c>
      <c r="F124" s="43" t="s">
        <v>180</v>
      </c>
      <c r="G124" s="18">
        <v>1225000</v>
      </c>
      <c r="H124" s="18">
        <v>1225000</v>
      </c>
      <c r="I124" s="111">
        <v>159005</v>
      </c>
      <c r="J124" s="13"/>
    </row>
    <row r="125" spans="1:10" ht="12.75" customHeight="1">
      <c r="A125" s="49">
        <v>2</v>
      </c>
      <c r="B125" s="10">
        <v>2</v>
      </c>
      <c r="C125" s="11">
        <v>7</v>
      </c>
      <c r="D125" s="11">
        <v>2</v>
      </c>
      <c r="E125" s="11">
        <v>2</v>
      </c>
      <c r="F125" s="43" t="s">
        <v>94</v>
      </c>
      <c r="G125" s="18">
        <v>414450</v>
      </c>
      <c r="H125" s="18">
        <v>414450</v>
      </c>
      <c r="I125" s="111">
        <v>11800</v>
      </c>
      <c r="J125" s="13" t="s">
        <v>29</v>
      </c>
    </row>
    <row r="126" spans="1:10" ht="12.75" customHeight="1">
      <c r="A126" s="49">
        <v>2</v>
      </c>
      <c r="B126" s="10">
        <v>2</v>
      </c>
      <c r="C126" s="11">
        <v>7</v>
      </c>
      <c r="D126" s="11">
        <v>2</v>
      </c>
      <c r="E126" s="11">
        <v>3</v>
      </c>
      <c r="F126" s="43" t="s">
        <v>201</v>
      </c>
      <c r="G126" s="18">
        <v>0</v>
      </c>
      <c r="H126" s="18">
        <v>0</v>
      </c>
      <c r="I126" s="111">
        <v>0</v>
      </c>
      <c r="J126" s="13"/>
    </row>
    <row r="127" spans="1:10" ht="12.75" customHeight="1">
      <c r="A127" s="49">
        <v>2</v>
      </c>
      <c r="B127" s="10">
        <v>2</v>
      </c>
      <c r="C127" s="11">
        <v>7</v>
      </c>
      <c r="D127" s="11">
        <v>2</v>
      </c>
      <c r="E127" s="11">
        <v>5</v>
      </c>
      <c r="F127" s="43" t="s">
        <v>211</v>
      </c>
      <c r="G127" s="18">
        <v>0</v>
      </c>
      <c r="H127" s="18">
        <v>0</v>
      </c>
      <c r="I127" s="111">
        <v>0</v>
      </c>
      <c r="J127" s="13"/>
    </row>
    <row r="128" spans="1:10" ht="12.75" customHeight="1">
      <c r="A128" s="49">
        <v>2</v>
      </c>
      <c r="B128" s="10">
        <v>2</v>
      </c>
      <c r="C128" s="11">
        <v>7</v>
      </c>
      <c r="D128" s="11">
        <v>2</v>
      </c>
      <c r="E128" s="11">
        <v>6</v>
      </c>
      <c r="F128" s="43" t="s">
        <v>95</v>
      </c>
      <c r="G128" s="18">
        <v>3065538</v>
      </c>
      <c r="H128" s="18">
        <v>5065538</v>
      </c>
      <c r="I128" s="93">
        <v>450027.01</v>
      </c>
      <c r="J128" s="13" t="s">
        <v>19</v>
      </c>
    </row>
    <row r="129" spans="1:10" ht="12.75" customHeight="1">
      <c r="A129" s="49">
        <v>2</v>
      </c>
      <c r="B129" s="10">
        <v>2</v>
      </c>
      <c r="C129" s="11">
        <v>7</v>
      </c>
      <c r="D129" s="11">
        <v>2</v>
      </c>
      <c r="E129" s="11">
        <v>8</v>
      </c>
      <c r="F129" s="43" t="s">
        <v>242</v>
      </c>
      <c r="G129" s="18">
        <v>20000</v>
      </c>
      <c r="H129" s="18">
        <v>20000</v>
      </c>
      <c r="I129" s="111">
        <v>0</v>
      </c>
      <c r="J129" s="13"/>
    </row>
    <row r="130" spans="1:10" ht="12.75" customHeight="1">
      <c r="A130" s="72">
        <v>2</v>
      </c>
      <c r="B130" s="4">
        <v>2</v>
      </c>
      <c r="C130" s="8">
        <v>8</v>
      </c>
      <c r="D130" s="11" t="s">
        <v>19</v>
      </c>
      <c r="E130" s="11"/>
      <c r="F130" s="7" t="s">
        <v>207</v>
      </c>
      <c r="G130" s="17">
        <f>+G131+G133+G135+G136+G138+G142+G147+G154</f>
        <v>351295280</v>
      </c>
      <c r="H130" s="17">
        <f>+H131+H133+H138+H142+H147+H135+H154+H158+H136</f>
        <v>345295280</v>
      </c>
      <c r="I130" s="109">
        <f>+I131+I133+I136+I138+I142+I147+I154+I158</f>
        <v>8435028.19</v>
      </c>
      <c r="J130" s="17"/>
    </row>
    <row r="131" spans="1:10" s="98" customFormat="1" ht="12.75" customHeight="1">
      <c r="A131" s="72">
        <v>2</v>
      </c>
      <c r="B131" s="4">
        <v>2</v>
      </c>
      <c r="C131" s="8">
        <v>8</v>
      </c>
      <c r="D131" s="8">
        <v>1</v>
      </c>
      <c r="E131" s="8"/>
      <c r="F131" s="7" t="s">
        <v>96</v>
      </c>
      <c r="G131" s="17">
        <v>200000</v>
      </c>
      <c r="H131" s="17">
        <v>200000</v>
      </c>
      <c r="I131" s="109">
        <f>SUM(I132)</f>
        <v>0</v>
      </c>
      <c r="J131" s="14"/>
    </row>
    <row r="132" spans="1:10" ht="12.75" customHeight="1">
      <c r="A132" s="49">
        <v>2</v>
      </c>
      <c r="B132" s="10">
        <v>2</v>
      </c>
      <c r="C132" s="44">
        <v>8</v>
      </c>
      <c r="D132" s="44">
        <v>1</v>
      </c>
      <c r="E132" s="44">
        <v>1</v>
      </c>
      <c r="F132" s="12" t="s">
        <v>96</v>
      </c>
      <c r="G132" s="18"/>
      <c r="H132" s="18"/>
      <c r="I132" s="111">
        <v>0</v>
      </c>
      <c r="J132" s="13"/>
    </row>
    <row r="133" spans="1:10" s="98" customFormat="1" ht="12.75" customHeight="1">
      <c r="A133" s="72">
        <v>2</v>
      </c>
      <c r="B133" s="4">
        <v>2</v>
      </c>
      <c r="C133" s="8">
        <v>8</v>
      </c>
      <c r="D133" s="8">
        <v>2</v>
      </c>
      <c r="E133" s="8"/>
      <c r="F133" s="7" t="s">
        <v>97</v>
      </c>
      <c r="G133" s="17">
        <v>500000</v>
      </c>
      <c r="H133" s="17">
        <v>500000</v>
      </c>
      <c r="I133" s="109">
        <f>SUM(I134)</f>
        <v>0</v>
      </c>
      <c r="J133" s="14"/>
    </row>
    <row r="134" spans="1:10" ht="12.75" customHeight="1">
      <c r="A134" s="49">
        <v>2</v>
      </c>
      <c r="B134" s="10">
        <v>2</v>
      </c>
      <c r="C134" s="44">
        <v>8</v>
      </c>
      <c r="D134" s="44">
        <v>2</v>
      </c>
      <c r="E134" s="44">
        <v>1</v>
      </c>
      <c r="F134" s="12" t="s">
        <v>97</v>
      </c>
      <c r="G134" s="18"/>
      <c r="H134" s="18"/>
      <c r="I134" s="111">
        <v>0</v>
      </c>
      <c r="J134" s="13"/>
    </row>
    <row r="135" spans="1:10" ht="12.75" customHeight="1">
      <c r="A135" s="49">
        <v>2</v>
      </c>
      <c r="B135" s="10">
        <v>2</v>
      </c>
      <c r="C135" s="11">
        <v>8</v>
      </c>
      <c r="D135" s="11">
        <v>3</v>
      </c>
      <c r="E135" s="11"/>
      <c r="F135" s="43" t="s">
        <v>209</v>
      </c>
      <c r="G135" s="18">
        <v>347985</v>
      </c>
      <c r="H135" s="18">
        <v>347985</v>
      </c>
      <c r="I135" s="111">
        <v>0</v>
      </c>
      <c r="J135" s="13"/>
    </row>
    <row r="136" spans="1:10" ht="12.75" customHeight="1">
      <c r="A136" s="72">
        <v>2</v>
      </c>
      <c r="B136" s="4">
        <v>2</v>
      </c>
      <c r="C136" s="8">
        <v>8</v>
      </c>
      <c r="D136" s="8">
        <v>4</v>
      </c>
      <c r="E136" s="8"/>
      <c r="F136" s="31" t="s">
        <v>239</v>
      </c>
      <c r="G136" s="17">
        <v>700000</v>
      </c>
      <c r="H136" s="17">
        <v>700000</v>
      </c>
      <c r="I136" s="109">
        <f>SUM(I137)</f>
        <v>92975</v>
      </c>
      <c r="J136" s="13"/>
    </row>
    <row r="137" spans="1:10" ht="12.75" customHeight="1">
      <c r="A137" s="49">
        <v>2</v>
      </c>
      <c r="B137" s="10">
        <v>2</v>
      </c>
      <c r="C137" s="44">
        <v>8</v>
      </c>
      <c r="D137" s="44">
        <v>4</v>
      </c>
      <c r="E137" s="44">
        <v>1</v>
      </c>
      <c r="F137" s="43" t="s">
        <v>239</v>
      </c>
      <c r="G137" s="18"/>
      <c r="H137" s="18"/>
      <c r="I137" s="111">
        <v>92975</v>
      </c>
      <c r="J137" s="13"/>
    </row>
    <row r="138" spans="1:10" s="98" customFormat="1" ht="12.75" customHeight="1">
      <c r="A138" s="72">
        <v>2</v>
      </c>
      <c r="B138" s="4">
        <v>2</v>
      </c>
      <c r="C138" s="8">
        <v>8</v>
      </c>
      <c r="D138" s="8">
        <v>5</v>
      </c>
      <c r="E138" s="8"/>
      <c r="F138" s="7" t="s">
        <v>98</v>
      </c>
      <c r="G138" s="17">
        <f>SUM(G139:G141)</f>
        <v>1900000</v>
      </c>
      <c r="H138" s="17">
        <f>SUM(H139:H141)</f>
        <v>1900000</v>
      </c>
      <c r="I138" s="109">
        <f>SUM(I139:I141)</f>
        <v>104124.38</v>
      </c>
      <c r="J138" s="14"/>
    </row>
    <row r="139" spans="1:10" ht="12.75" customHeight="1">
      <c r="A139" s="49">
        <v>2</v>
      </c>
      <c r="B139" s="10">
        <v>2</v>
      </c>
      <c r="C139" s="11">
        <v>8</v>
      </c>
      <c r="D139" s="11">
        <v>5</v>
      </c>
      <c r="E139" s="11">
        <v>1</v>
      </c>
      <c r="F139" s="12" t="s">
        <v>99</v>
      </c>
      <c r="G139" s="18">
        <v>1700000</v>
      </c>
      <c r="H139" s="18">
        <v>1700000</v>
      </c>
      <c r="I139" s="111">
        <v>48133.38</v>
      </c>
      <c r="J139" s="13"/>
    </row>
    <row r="140" spans="1:10" ht="12.75" customHeight="1">
      <c r="A140" s="49">
        <v>2</v>
      </c>
      <c r="B140" s="10">
        <v>2</v>
      </c>
      <c r="C140" s="11">
        <v>8</v>
      </c>
      <c r="D140" s="11">
        <v>5</v>
      </c>
      <c r="E140" s="11">
        <v>2</v>
      </c>
      <c r="F140" s="12" t="s">
        <v>100</v>
      </c>
      <c r="G140" s="18">
        <v>100000</v>
      </c>
      <c r="H140" s="18">
        <v>100000</v>
      </c>
      <c r="I140" s="111">
        <v>0</v>
      </c>
      <c r="J140" s="13"/>
    </row>
    <row r="141" spans="1:10" ht="12.75" customHeight="1">
      <c r="A141" s="49">
        <v>2</v>
      </c>
      <c r="B141" s="10">
        <v>2</v>
      </c>
      <c r="C141" s="11">
        <v>8</v>
      </c>
      <c r="D141" s="11">
        <v>5</v>
      </c>
      <c r="E141" s="11">
        <v>3</v>
      </c>
      <c r="F141" s="12" t="s">
        <v>101</v>
      </c>
      <c r="G141" s="18">
        <v>100000</v>
      </c>
      <c r="H141" s="18">
        <v>100000</v>
      </c>
      <c r="I141" s="111">
        <v>55991</v>
      </c>
      <c r="J141" s="13"/>
    </row>
    <row r="142" spans="1:10" s="98" customFormat="1" ht="12.75" customHeight="1">
      <c r="A142" s="72">
        <v>2</v>
      </c>
      <c r="B142" s="4">
        <v>2</v>
      </c>
      <c r="C142" s="8">
        <v>8</v>
      </c>
      <c r="D142" s="8">
        <v>6</v>
      </c>
      <c r="E142" s="8"/>
      <c r="F142" s="7" t="s">
        <v>102</v>
      </c>
      <c r="G142" s="17">
        <f>SUM(G143:G146)</f>
        <v>6480000</v>
      </c>
      <c r="H142" s="17">
        <f>SUM(H143:H146)</f>
        <v>6480000</v>
      </c>
      <c r="I142" s="109">
        <f>SUM(I143:I146)</f>
        <v>1175824.28</v>
      </c>
      <c r="J142" s="14"/>
    </row>
    <row r="143" spans="1:10" ht="12.75" customHeight="1">
      <c r="A143" s="49">
        <v>2</v>
      </c>
      <c r="B143" s="10">
        <v>2</v>
      </c>
      <c r="C143" s="11">
        <v>8</v>
      </c>
      <c r="D143" s="11">
        <v>6</v>
      </c>
      <c r="E143" s="11">
        <v>1</v>
      </c>
      <c r="F143" s="12" t="s">
        <v>103</v>
      </c>
      <c r="G143" s="18">
        <v>1800000</v>
      </c>
      <c r="H143" s="18">
        <v>1800000</v>
      </c>
      <c r="I143" s="111">
        <v>370638</v>
      </c>
      <c r="J143" s="13"/>
    </row>
    <row r="144" spans="1:10" ht="12.75" customHeight="1">
      <c r="A144" s="49">
        <v>2</v>
      </c>
      <c r="B144" s="10">
        <v>2</v>
      </c>
      <c r="C144" s="11">
        <v>8</v>
      </c>
      <c r="D144" s="11">
        <v>6</v>
      </c>
      <c r="E144" s="11">
        <v>2</v>
      </c>
      <c r="F144" s="12" t="s">
        <v>104</v>
      </c>
      <c r="G144" s="18">
        <v>4180000</v>
      </c>
      <c r="H144" s="18">
        <v>4180000</v>
      </c>
      <c r="I144" s="111">
        <v>805186.28</v>
      </c>
      <c r="J144" s="13"/>
    </row>
    <row r="145" spans="1:10" ht="12.75" customHeight="1">
      <c r="A145" s="49">
        <v>2</v>
      </c>
      <c r="B145" s="10">
        <v>2</v>
      </c>
      <c r="C145" s="11">
        <v>8</v>
      </c>
      <c r="D145" s="11">
        <v>6</v>
      </c>
      <c r="E145" s="11">
        <v>3</v>
      </c>
      <c r="F145" s="12" t="s">
        <v>105</v>
      </c>
      <c r="G145" s="18">
        <v>500000</v>
      </c>
      <c r="H145" s="18">
        <v>500000</v>
      </c>
      <c r="I145" s="111">
        <v>0</v>
      </c>
      <c r="J145" s="13"/>
    </row>
    <row r="146" spans="1:10" ht="12.75" customHeight="1">
      <c r="A146" s="49">
        <v>2</v>
      </c>
      <c r="B146" s="10">
        <v>2</v>
      </c>
      <c r="C146" s="11">
        <v>8</v>
      </c>
      <c r="D146" s="11">
        <v>6</v>
      </c>
      <c r="E146" s="11">
        <v>4</v>
      </c>
      <c r="F146" s="12" t="s">
        <v>106</v>
      </c>
      <c r="G146" s="18">
        <v>0</v>
      </c>
      <c r="H146" s="18">
        <v>0</v>
      </c>
      <c r="I146" s="111">
        <v>0</v>
      </c>
      <c r="J146" s="13"/>
    </row>
    <row r="147" spans="1:10" s="98" customFormat="1" ht="12.75" customHeight="1">
      <c r="A147" s="72">
        <v>2</v>
      </c>
      <c r="B147" s="4">
        <v>2</v>
      </c>
      <c r="C147" s="8">
        <v>8</v>
      </c>
      <c r="D147" s="8">
        <v>7</v>
      </c>
      <c r="E147" s="8"/>
      <c r="F147" s="7" t="s">
        <v>107</v>
      </c>
      <c r="G147" s="17">
        <f>+G148+G149+G150+G151+G153</f>
        <v>340277295</v>
      </c>
      <c r="H147" s="17">
        <f>+H148+H149+H150+H151+H153</f>
        <v>334277295</v>
      </c>
      <c r="I147" s="109">
        <f>SUM(I148:I153)</f>
        <v>7062104.529999999</v>
      </c>
      <c r="J147" s="14"/>
    </row>
    <row r="148" spans="1:10" ht="12.75" customHeight="1">
      <c r="A148" s="49">
        <v>2</v>
      </c>
      <c r="B148" s="10">
        <v>2</v>
      </c>
      <c r="C148" s="11">
        <v>8</v>
      </c>
      <c r="D148" s="11">
        <v>7</v>
      </c>
      <c r="E148" s="11">
        <v>1</v>
      </c>
      <c r="F148" s="12" t="s">
        <v>175</v>
      </c>
      <c r="G148" s="18">
        <v>0</v>
      </c>
      <c r="H148" s="18">
        <v>0</v>
      </c>
      <c r="I148" s="111">
        <v>0</v>
      </c>
      <c r="J148" s="13"/>
    </row>
    <row r="149" spans="1:10" ht="12.75" customHeight="1">
      <c r="A149" s="49">
        <v>2</v>
      </c>
      <c r="B149" s="10">
        <v>2</v>
      </c>
      <c r="C149" s="11">
        <v>8</v>
      </c>
      <c r="D149" s="11">
        <v>7</v>
      </c>
      <c r="E149" s="11">
        <v>2</v>
      </c>
      <c r="F149" s="12" t="s">
        <v>108</v>
      </c>
      <c r="G149" s="18">
        <v>630000</v>
      </c>
      <c r="H149" s="18">
        <v>630000</v>
      </c>
      <c r="I149" s="111">
        <v>0</v>
      </c>
      <c r="J149" s="13" t="s">
        <v>19</v>
      </c>
    </row>
    <row r="150" spans="1:10" ht="12.75" customHeight="1">
      <c r="A150" s="49">
        <v>2</v>
      </c>
      <c r="B150" s="10">
        <v>2</v>
      </c>
      <c r="C150" s="11">
        <v>8</v>
      </c>
      <c r="D150" s="11">
        <v>7</v>
      </c>
      <c r="E150" s="11">
        <v>3</v>
      </c>
      <c r="F150" s="12" t="s">
        <v>109</v>
      </c>
      <c r="G150" s="18">
        <v>0</v>
      </c>
      <c r="H150" s="18">
        <v>0</v>
      </c>
      <c r="I150" s="111">
        <v>0</v>
      </c>
      <c r="J150" s="13" t="s">
        <v>19</v>
      </c>
    </row>
    <row r="151" spans="1:10" ht="12.75" customHeight="1">
      <c r="A151" s="49">
        <v>2</v>
      </c>
      <c r="B151" s="10">
        <v>2</v>
      </c>
      <c r="C151" s="11">
        <v>8</v>
      </c>
      <c r="D151" s="11">
        <v>7</v>
      </c>
      <c r="E151" s="11">
        <v>4</v>
      </c>
      <c r="F151" s="12" t="s">
        <v>110</v>
      </c>
      <c r="G151" s="18">
        <v>2600000</v>
      </c>
      <c r="H151" s="18">
        <v>2600000</v>
      </c>
      <c r="I151" s="111">
        <v>152300</v>
      </c>
      <c r="J151" s="13" t="s">
        <v>19</v>
      </c>
    </row>
    <row r="152" spans="1:10" ht="12.75" customHeight="1">
      <c r="A152" s="49">
        <v>2</v>
      </c>
      <c r="B152" s="10">
        <v>2</v>
      </c>
      <c r="C152" s="11">
        <v>8</v>
      </c>
      <c r="D152" s="11">
        <v>7</v>
      </c>
      <c r="E152" s="11">
        <v>5</v>
      </c>
      <c r="F152" s="43" t="s">
        <v>264</v>
      </c>
      <c r="G152" s="18"/>
      <c r="H152" s="18"/>
      <c r="I152" s="111">
        <v>3613229.82</v>
      </c>
      <c r="J152" s="13"/>
    </row>
    <row r="153" spans="1:10" ht="12.75" customHeight="1">
      <c r="A153" s="49">
        <v>2</v>
      </c>
      <c r="B153" s="10">
        <v>2</v>
      </c>
      <c r="C153" s="11">
        <v>8</v>
      </c>
      <c r="D153" s="11">
        <v>7</v>
      </c>
      <c r="E153" s="11">
        <v>6</v>
      </c>
      <c r="F153" s="12" t="s">
        <v>111</v>
      </c>
      <c r="G153" s="18">
        <v>337047295</v>
      </c>
      <c r="H153" s="18">
        <v>331047295</v>
      </c>
      <c r="I153" s="93">
        <v>3296574.71</v>
      </c>
      <c r="J153" s="13" t="s">
        <v>19</v>
      </c>
    </row>
    <row r="154" spans="1:10" ht="12.75" customHeight="1">
      <c r="A154" s="72">
        <v>2</v>
      </c>
      <c r="B154" s="4">
        <v>2</v>
      </c>
      <c r="C154" s="8">
        <v>8</v>
      </c>
      <c r="D154" s="8">
        <v>8</v>
      </c>
      <c r="E154" s="8"/>
      <c r="F154" s="31" t="s">
        <v>188</v>
      </c>
      <c r="G154" s="17">
        <f>+G155+G156+G157</f>
        <v>890000</v>
      </c>
      <c r="H154" s="17">
        <f>+H155+H156+H157</f>
        <v>890000</v>
      </c>
      <c r="I154" s="109">
        <f>SUM(I155:I157)</f>
        <v>0</v>
      </c>
      <c r="J154" s="13"/>
    </row>
    <row r="155" spans="1:10" ht="12.75" customHeight="1">
      <c r="A155" s="49">
        <v>2</v>
      </c>
      <c r="B155" s="10">
        <v>2</v>
      </c>
      <c r="C155" s="11">
        <v>8</v>
      </c>
      <c r="D155" s="11">
        <v>8</v>
      </c>
      <c r="E155" s="11">
        <v>1</v>
      </c>
      <c r="F155" s="43" t="s">
        <v>189</v>
      </c>
      <c r="G155" s="18">
        <v>770000</v>
      </c>
      <c r="H155" s="18">
        <v>770000</v>
      </c>
      <c r="I155" s="111">
        <v>0</v>
      </c>
      <c r="J155" s="13"/>
    </row>
    <row r="156" spans="1:10" ht="12.75" customHeight="1">
      <c r="A156" s="49">
        <v>2</v>
      </c>
      <c r="B156" s="10">
        <v>2</v>
      </c>
      <c r="C156" s="11">
        <v>8</v>
      </c>
      <c r="D156" s="11">
        <v>8</v>
      </c>
      <c r="E156" s="11">
        <v>2</v>
      </c>
      <c r="F156" s="43" t="s">
        <v>230</v>
      </c>
      <c r="G156" s="18">
        <v>60000</v>
      </c>
      <c r="H156" s="18">
        <v>60000</v>
      </c>
      <c r="I156" s="111">
        <v>0</v>
      </c>
      <c r="J156" s="13"/>
    </row>
    <row r="157" spans="1:10" ht="12.75" customHeight="1">
      <c r="A157" s="49">
        <v>2</v>
      </c>
      <c r="B157" s="10">
        <v>2</v>
      </c>
      <c r="C157" s="11">
        <v>8</v>
      </c>
      <c r="D157" s="11">
        <v>8</v>
      </c>
      <c r="E157" s="11">
        <v>3</v>
      </c>
      <c r="F157" s="43" t="s">
        <v>231</v>
      </c>
      <c r="G157" s="18">
        <v>60000</v>
      </c>
      <c r="H157" s="18">
        <v>60000</v>
      </c>
      <c r="I157" s="111">
        <v>0</v>
      </c>
      <c r="J157" s="13"/>
    </row>
    <row r="158" spans="1:10" s="98" customFormat="1" ht="12.75" customHeight="1">
      <c r="A158" s="72">
        <v>2</v>
      </c>
      <c r="B158" s="4">
        <v>2</v>
      </c>
      <c r="C158" s="8">
        <v>8</v>
      </c>
      <c r="D158" s="8">
        <v>9</v>
      </c>
      <c r="E158" s="8"/>
      <c r="F158" s="31" t="s">
        <v>212</v>
      </c>
      <c r="G158" s="17"/>
      <c r="H158" s="17">
        <v>0</v>
      </c>
      <c r="I158" s="109">
        <f>SUM(I159)</f>
        <v>0</v>
      </c>
      <c r="J158" s="14"/>
    </row>
    <row r="159" spans="1:10" ht="12.75" customHeight="1">
      <c r="A159" s="49">
        <v>2</v>
      </c>
      <c r="B159" s="10">
        <v>2</v>
      </c>
      <c r="C159" s="11">
        <v>8</v>
      </c>
      <c r="D159" s="11">
        <v>9</v>
      </c>
      <c r="E159" s="11">
        <v>1</v>
      </c>
      <c r="F159" s="43" t="s">
        <v>212</v>
      </c>
      <c r="G159" s="18"/>
      <c r="H159" s="18"/>
      <c r="I159" s="111">
        <v>0</v>
      </c>
      <c r="J159" s="13"/>
    </row>
    <row r="160" spans="1:10" ht="6.75" customHeight="1">
      <c r="A160" s="49"/>
      <c r="B160" s="4"/>
      <c r="C160" s="11"/>
      <c r="D160" s="11"/>
      <c r="E160" s="11"/>
      <c r="F160" s="12"/>
      <c r="G160" s="18"/>
      <c r="H160" s="18"/>
      <c r="I160" s="111"/>
      <c r="J160" s="13" t="s">
        <v>19</v>
      </c>
    </row>
    <row r="161" spans="1:12" ht="12.75" customHeight="1">
      <c r="A161" s="33">
        <v>2</v>
      </c>
      <c r="B161" s="33"/>
      <c r="C161" s="33" t="s">
        <v>19</v>
      </c>
      <c r="D161" s="33" t="s">
        <v>19</v>
      </c>
      <c r="E161" s="33"/>
      <c r="F161" s="83" t="s">
        <v>40</v>
      </c>
      <c r="G161" s="37"/>
      <c r="H161" s="37"/>
      <c r="I161" s="113" t="s">
        <v>19</v>
      </c>
      <c r="J161" s="86">
        <f>+I60</f>
        <v>19812373.17</v>
      </c>
      <c r="K161" s="97"/>
      <c r="L161" s="107"/>
    </row>
    <row r="162" spans="1:10" ht="8.25" customHeight="1">
      <c r="A162" s="49"/>
      <c r="B162" s="4"/>
      <c r="C162" s="11"/>
      <c r="D162" s="11"/>
      <c r="E162" s="11"/>
      <c r="F162" s="7"/>
      <c r="G162" s="18"/>
      <c r="H162" s="18"/>
      <c r="I162" s="111"/>
      <c r="J162" s="13" t="s">
        <v>19</v>
      </c>
    </row>
    <row r="163" spans="1:10" ht="18.75" customHeight="1">
      <c r="A163" s="34">
        <v>2</v>
      </c>
      <c r="B163" s="34">
        <v>3</v>
      </c>
      <c r="C163" s="38" t="s">
        <v>19</v>
      </c>
      <c r="D163" s="33"/>
      <c r="E163" s="33"/>
      <c r="F163" s="61" t="s">
        <v>4</v>
      </c>
      <c r="G163" s="77" t="e">
        <f>+G164+G172+G181+G190+G192+G203+G223+G236</f>
        <v>#REF!</v>
      </c>
      <c r="H163" s="77" t="e">
        <f>+H164+H172+H181+H192+H203+H223+H236+H190</f>
        <v>#REF!</v>
      </c>
      <c r="I163" s="77">
        <f>+I164+I172+I181+I192+I203+I223+I236</f>
        <v>5516008.44</v>
      </c>
      <c r="J163" s="77"/>
    </row>
    <row r="164" spans="1:10" ht="12.75">
      <c r="A164" s="72">
        <v>2</v>
      </c>
      <c r="B164" s="4">
        <v>3</v>
      </c>
      <c r="C164" s="8">
        <v>1</v>
      </c>
      <c r="D164" s="8" t="s">
        <v>19</v>
      </c>
      <c r="E164" s="8"/>
      <c r="F164" s="7" t="s">
        <v>2</v>
      </c>
      <c r="G164" s="17">
        <f>+G165+G168+G169+G170</f>
        <v>18760000</v>
      </c>
      <c r="H164" s="17">
        <f>+H165+H168+H169+H170</f>
        <v>18760000</v>
      </c>
      <c r="I164" s="109">
        <f>+I165+I167+I170</f>
        <v>3693145.21</v>
      </c>
      <c r="J164" s="17"/>
    </row>
    <row r="165" spans="1:10" s="98" customFormat="1" ht="12.75">
      <c r="A165" s="72">
        <v>2</v>
      </c>
      <c r="B165" s="4">
        <v>3</v>
      </c>
      <c r="C165" s="8">
        <v>1</v>
      </c>
      <c r="D165" s="8">
        <v>1</v>
      </c>
      <c r="E165" s="8"/>
      <c r="F165" s="16" t="s">
        <v>41</v>
      </c>
      <c r="G165" s="17">
        <v>16580000</v>
      </c>
      <c r="H165" s="17">
        <v>16580000</v>
      </c>
      <c r="I165" s="109">
        <f>SUM(I166)</f>
        <v>3640045.21</v>
      </c>
      <c r="J165" s="14" t="s">
        <v>19</v>
      </c>
    </row>
    <row r="166" spans="1:10" ht="12.75">
      <c r="A166" s="49">
        <v>2</v>
      </c>
      <c r="B166" s="10">
        <v>3</v>
      </c>
      <c r="C166" s="11">
        <v>1</v>
      </c>
      <c r="D166" s="44">
        <v>1</v>
      </c>
      <c r="E166" s="44">
        <v>1</v>
      </c>
      <c r="F166" s="47" t="s">
        <v>41</v>
      </c>
      <c r="G166" s="18"/>
      <c r="H166" s="18"/>
      <c r="I166" s="93">
        <v>3640045.21</v>
      </c>
      <c r="J166" s="13"/>
    </row>
    <row r="167" spans="1:10" s="98" customFormat="1" ht="12.75">
      <c r="A167" s="72">
        <v>2</v>
      </c>
      <c r="B167" s="4">
        <v>3</v>
      </c>
      <c r="C167" s="8">
        <v>1</v>
      </c>
      <c r="D167" s="8">
        <v>3</v>
      </c>
      <c r="E167" s="8"/>
      <c r="F167" s="16" t="s">
        <v>257</v>
      </c>
      <c r="G167" s="17"/>
      <c r="H167" s="17"/>
      <c r="I167" s="109">
        <f>SUM(I168:I169)</f>
        <v>53100</v>
      </c>
      <c r="J167" s="14"/>
    </row>
    <row r="168" spans="1:10" ht="12.75">
      <c r="A168" s="49">
        <v>2</v>
      </c>
      <c r="B168" s="10">
        <v>3</v>
      </c>
      <c r="C168" s="11">
        <v>1</v>
      </c>
      <c r="D168" s="44">
        <v>3</v>
      </c>
      <c r="E168" s="44">
        <v>2</v>
      </c>
      <c r="F168" s="47" t="s">
        <v>253</v>
      </c>
      <c r="G168" s="18">
        <v>700000</v>
      </c>
      <c r="H168" s="18">
        <v>0</v>
      </c>
      <c r="I168" s="111">
        <v>0</v>
      </c>
      <c r="J168" s="13"/>
    </row>
    <row r="169" spans="1:10" ht="12.75">
      <c r="A169" s="49">
        <v>2</v>
      </c>
      <c r="B169" s="10">
        <v>3</v>
      </c>
      <c r="C169" s="44">
        <v>1</v>
      </c>
      <c r="D169" s="44">
        <v>3</v>
      </c>
      <c r="E169" s="44">
        <v>3</v>
      </c>
      <c r="F169" s="47" t="s">
        <v>139</v>
      </c>
      <c r="G169" s="18">
        <v>1250000</v>
      </c>
      <c r="H169" s="18">
        <v>1950000</v>
      </c>
      <c r="I169" s="93">
        <v>53100</v>
      </c>
      <c r="J169" s="13"/>
    </row>
    <row r="170" spans="1:10" s="98" customFormat="1" ht="12.75">
      <c r="A170" s="72">
        <v>2</v>
      </c>
      <c r="B170" s="4">
        <v>3</v>
      </c>
      <c r="C170" s="8">
        <v>1</v>
      </c>
      <c r="D170" s="8">
        <v>4</v>
      </c>
      <c r="E170" s="8"/>
      <c r="F170" s="16" t="s">
        <v>243</v>
      </c>
      <c r="G170" s="17">
        <v>230000</v>
      </c>
      <c r="H170" s="17">
        <v>230000</v>
      </c>
      <c r="I170" s="109">
        <f>SUM(I171)</f>
        <v>0</v>
      </c>
      <c r="J170" s="14"/>
    </row>
    <row r="171" spans="1:10" ht="12.75">
      <c r="A171" s="49">
        <v>2</v>
      </c>
      <c r="B171" s="10">
        <v>3</v>
      </c>
      <c r="C171" s="44">
        <v>1</v>
      </c>
      <c r="D171" s="44">
        <v>4</v>
      </c>
      <c r="E171" s="44">
        <v>1</v>
      </c>
      <c r="F171" s="47" t="s">
        <v>243</v>
      </c>
      <c r="G171" s="18"/>
      <c r="H171" s="18"/>
      <c r="I171" s="93">
        <v>0</v>
      </c>
      <c r="J171" s="13"/>
    </row>
    <row r="172" spans="1:10" ht="14.25" customHeight="1">
      <c r="A172" s="72">
        <v>2</v>
      </c>
      <c r="B172" s="4">
        <v>3</v>
      </c>
      <c r="C172" s="8">
        <v>2</v>
      </c>
      <c r="D172" s="8" t="s">
        <v>19</v>
      </c>
      <c r="E172" s="8"/>
      <c r="F172" s="16" t="s">
        <v>42</v>
      </c>
      <c r="G172" s="17">
        <f>+G173+G175+G177+G179</f>
        <v>4559000</v>
      </c>
      <c r="H172" s="17">
        <f>+H173+H175+H177+H179</f>
        <v>4559000</v>
      </c>
      <c r="I172" s="109">
        <f>+I173+I175+I177+I179</f>
        <v>69962.23999999999</v>
      </c>
      <c r="J172" s="17"/>
    </row>
    <row r="173" spans="1:10" s="98" customFormat="1" ht="12.75">
      <c r="A173" s="72">
        <v>2</v>
      </c>
      <c r="B173" s="4">
        <v>3</v>
      </c>
      <c r="C173" s="8">
        <v>2</v>
      </c>
      <c r="D173" s="8">
        <v>1</v>
      </c>
      <c r="E173" s="8"/>
      <c r="F173" s="16" t="s">
        <v>43</v>
      </c>
      <c r="G173" s="17">
        <v>359000</v>
      </c>
      <c r="H173" s="17">
        <v>359000</v>
      </c>
      <c r="I173" s="109">
        <f>SUM(I174)</f>
        <v>0</v>
      </c>
      <c r="J173" s="14" t="s">
        <v>19</v>
      </c>
    </row>
    <row r="174" spans="1:10" ht="12.75">
      <c r="A174" s="49">
        <v>2</v>
      </c>
      <c r="B174" s="10">
        <v>3</v>
      </c>
      <c r="C174" s="11">
        <v>2</v>
      </c>
      <c r="D174" s="44">
        <v>1</v>
      </c>
      <c r="E174" s="11">
        <v>1</v>
      </c>
      <c r="F174" s="47" t="s">
        <v>43</v>
      </c>
      <c r="G174" s="18"/>
      <c r="H174" s="18"/>
      <c r="I174" s="111">
        <v>0</v>
      </c>
      <c r="J174" s="13"/>
    </row>
    <row r="175" spans="1:10" s="98" customFormat="1" ht="12.75">
      <c r="A175" s="72">
        <v>2</v>
      </c>
      <c r="B175" s="4">
        <v>3</v>
      </c>
      <c r="C175" s="8">
        <v>2</v>
      </c>
      <c r="D175" s="8">
        <v>2</v>
      </c>
      <c r="E175" s="8"/>
      <c r="F175" s="16" t="s">
        <v>45</v>
      </c>
      <c r="G175" s="17">
        <v>2400000</v>
      </c>
      <c r="H175" s="17">
        <v>2400000</v>
      </c>
      <c r="I175" s="109">
        <f>SUM(I176)</f>
        <v>49312.24</v>
      </c>
      <c r="J175" s="14" t="s">
        <v>19</v>
      </c>
    </row>
    <row r="176" spans="1:10" ht="12.75">
      <c r="A176" s="49">
        <v>2</v>
      </c>
      <c r="B176" s="10">
        <v>3</v>
      </c>
      <c r="C176" s="44">
        <v>2</v>
      </c>
      <c r="D176" s="44">
        <v>2</v>
      </c>
      <c r="E176" s="44">
        <v>1</v>
      </c>
      <c r="F176" s="47" t="s">
        <v>45</v>
      </c>
      <c r="G176" s="18"/>
      <c r="H176" s="18"/>
      <c r="I176" s="111">
        <v>49312.24</v>
      </c>
      <c r="J176" s="13"/>
    </row>
    <row r="177" spans="1:10" s="98" customFormat="1" ht="12.75">
      <c r="A177" s="72">
        <v>2</v>
      </c>
      <c r="B177" s="4">
        <v>3</v>
      </c>
      <c r="C177" s="8">
        <v>2</v>
      </c>
      <c r="D177" s="8">
        <v>3</v>
      </c>
      <c r="E177" s="8"/>
      <c r="F177" s="16" t="s">
        <v>44</v>
      </c>
      <c r="G177" s="17">
        <v>1600000</v>
      </c>
      <c r="H177" s="17">
        <v>1600000</v>
      </c>
      <c r="I177" s="109">
        <f>SUM(I178)</f>
        <v>20650</v>
      </c>
      <c r="J177" s="14" t="s">
        <v>19</v>
      </c>
    </row>
    <row r="178" spans="1:10" ht="12.75">
      <c r="A178" s="49">
        <v>2</v>
      </c>
      <c r="B178" s="10">
        <v>3</v>
      </c>
      <c r="C178" s="11">
        <v>2</v>
      </c>
      <c r="D178" s="44">
        <v>3</v>
      </c>
      <c r="E178" s="11">
        <v>1</v>
      </c>
      <c r="F178" s="47" t="s">
        <v>44</v>
      </c>
      <c r="G178" s="18"/>
      <c r="H178" s="18"/>
      <c r="I178" s="111">
        <v>20650</v>
      </c>
      <c r="J178" s="13"/>
    </row>
    <row r="179" spans="1:10" s="98" customFormat="1" ht="12.75">
      <c r="A179" s="72">
        <v>2</v>
      </c>
      <c r="B179" s="4">
        <v>3</v>
      </c>
      <c r="C179" s="8">
        <v>2</v>
      </c>
      <c r="D179" s="8">
        <v>4</v>
      </c>
      <c r="E179" s="8"/>
      <c r="F179" s="16" t="s">
        <v>140</v>
      </c>
      <c r="G179" s="17">
        <v>200000</v>
      </c>
      <c r="H179" s="17">
        <v>200000</v>
      </c>
      <c r="I179" s="109">
        <f>SUM(I180)</f>
        <v>0</v>
      </c>
      <c r="J179" s="14" t="s">
        <v>19</v>
      </c>
    </row>
    <row r="180" spans="1:10" ht="12.75">
      <c r="A180" s="49">
        <v>2</v>
      </c>
      <c r="B180" s="10">
        <v>3</v>
      </c>
      <c r="C180" s="11">
        <v>2</v>
      </c>
      <c r="D180" s="44">
        <v>4</v>
      </c>
      <c r="E180" s="11">
        <v>1</v>
      </c>
      <c r="F180" s="47" t="s">
        <v>140</v>
      </c>
      <c r="G180" s="18"/>
      <c r="H180" s="18"/>
      <c r="I180" s="111">
        <v>0</v>
      </c>
      <c r="J180" s="13"/>
    </row>
    <row r="181" spans="1:10" s="98" customFormat="1" ht="12.75">
      <c r="A181" s="72">
        <v>2</v>
      </c>
      <c r="B181" s="4">
        <v>3</v>
      </c>
      <c r="C181" s="62">
        <v>3</v>
      </c>
      <c r="D181" s="62" t="s">
        <v>19</v>
      </c>
      <c r="E181" s="62"/>
      <c r="F181" s="64" t="s">
        <v>247</v>
      </c>
      <c r="G181" s="63">
        <f>SUM(G182:G189)</f>
        <v>4450000</v>
      </c>
      <c r="H181" s="63">
        <f>SUM(H182:H189)</f>
        <v>4450000</v>
      </c>
      <c r="I181" s="114">
        <f>+I182+I184+I186+I188+I190</f>
        <v>9617</v>
      </c>
      <c r="J181" s="14" t="s">
        <v>19</v>
      </c>
    </row>
    <row r="182" spans="1:10" s="98" customFormat="1" ht="12.75">
      <c r="A182" s="72">
        <v>2</v>
      </c>
      <c r="B182" s="4">
        <v>3</v>
      </c>
      <c r="C182" s="8">
        <v>3</v>
      </c>
      <c r="D182" s="8">
        <v>1</v>
      </c>
      <c r="E182" s="8"/>
      <c r="F182" s="31" t="s">
        <v>46</v>
      </c>
      <c r="G182" s="17">
        <v>700000</v>
      </c>
      <c r="H182" s="17">
        <v>700000</v>
      </c>
      <c r="I182" s="109">
        <f>SUM(I183)</f>
        <v>0</v>
      </c>
      <c r="J182" s="14" t="s">
        <v>19</v>
      </c>
    </row>
    <row r="183" spans="1:10" ht="12.75">
      <c r="A183" s="49">
        <v>2</v>
      </c>
      <c r="B183" s="10">
        <v>3</v>
      </c>
      <c r="C183" s="11">
        <v>3</v>
      </c>
      <c r="D183" s="44">
        <v>1</v>
      </c>
      <c r="E183" s="44">
        <v>1</v>
      </c>
      <c r="F183" s="43" t="s">
        <v>46</v>
      </c>
      <c r="G183" s="18"/>
      <c r="H183" s="18"/>
      <c r="I183" s="111">
        <v>0</v>
      </c>
      <c r="J183" s="13"/>
    </row>
    <row r="184" spans="1:10" s="98" customFormat="1" ht="12.75">
      <c r="A184" s="72">
        <v>2</v>
      </c>
      <c r="B184" s="4">
        <v>3</v>
      </c>
      <c r="C184" s="8">
        <v>3</v>
      </c>
      <c r="D184" s="8">
        <v>2</v>
      </c>
      <c r="E184" s="8"/>
      <c r="F184" s="31" t="s">
        <v>47</v>
      </c>
      <c r="G184" s="17">
        <v>1200000</v>
      </c>
      <c r="H184" s="17">
        <v>1200000</v>
      </c>
      <c r="I184" s="109">
        <f>SUM(I185)</f>
        <v>9617</v>
      </c>
      <c r="J184" s="14" t="s">
        <v>19</v>
      </c>
    </row>
    <row r="185" spans="1:10" ht="12.75">
      <c r="A185" s="49">
        <v>2</v>
      </c>
      <c r="B185" s="10">
        <v>3</v>
      </c>
      <c r="C185" s="11">
        <v>3</v>
      </c>
      <c r="D185" s="44">
        <v>2</v>
      </c>
      <c r="E185" s="44">
        <v>1</v>
      </c>
      <c r="F185" s="43" t="s">
        <v>47</v>
      </c>
      <c r="G185" s="18"/>
      <c r="H185" s="18"/>
      <c r="I185" s="120">
        <v>9617</v>
      </c>
      <c r="J185" s="13"/>
    </row>
    <row r="186" spans="1:10" s="98" customFormat="1" ht="12.75">
      <c r="A186" s="72">
        <v>2</v>
      </c>
      <c r="B186" s="4">
        <v>3</v>
      </c>
      <c r="C186" s="8">
        <v>3</v>
      </c>
      <c r="D186" s="8">
        <v>3</v>
      </c>
      <c r="E186" s="8"/>
      <c r="F186" s="31" t="s">
        <v>48</v>
      </c>
      <c r="G186" s="17">
        <v>2100000</v>
      </c>
      <c r="H186" s="17">
        <v>2100000</v>
      </c>
      <c r="I186" s="109">
        <f>SUM(I187)</f>
        <v>0</v>
      </c>
      <c r="J186" s="14" t="s">
        <v>29</v>
      </c>
    </row>
    <row r="187" spans="1:10" ht="12.75">
      <c r="A187" s="49">
        <v>2</v>
      </c>
      <c r="B187" s="10">
        <v>3</v>
      </c>
      <c r="C187" s="11">
        <v>3</v>
      </c>
      <c r="D187" s="44">
        <v>3</v>
      </c>
      <c r="E187" s="44">
        <v>1</v>
      </c>
      <c r="F187" s="43" t="s">
        <v>48</v>
      </c>
      <c r="G187" s="18"/>
      <c r="H187" s="18"/>
      <c r="I187" s="93">
        <v>0</v>
      </c>
      <c r="J187" s="13"/>
    </row>
    <row r="188" spans="1:10" ht="12.75">
      <c r="A188" s="72">
        <v>2</v>
      </c>
      <c r="B188" s="4">
        <v>3</v>
      </c>
      <c r="C188" s="8">
        <v>3</v>
      </c>
      <c r="D188" s="8">
        <v>4</v>
      </c>
      <c r="E188" s="8"/>
      <c r="F188" s="31" t="s">
        <v>49</v>
      </c>
      <c r="G188" s="17">
        <v>450000</v>
      </c>
      <c r="H188" s="17">
        <v>450000</v>
      </c>
      <c r="I188" s="109">
        <f>SUM(I189)</f>
        <v>0</v>
      </c>
      <c r="J188" s="13"/>
    </row>
    <row r="189" spans="1:10" ht="12.75">
      <c r="A189" s="49">
        <v>2</v>
      </c>
      <c r="B189" s="10">
        <v>3</v>
      </c>
      <c r="C189" s="44">
        <v>3</v>
      </c>
      <c r="D189" s="44">
        <v>4</v>
      </c>
      <c r="E189" s="44">
        <v>1</v>
      </c>
      <c r="F189" s="43" t="s">
        <v>49</v>
      </c>
      <c r="G189" s="18"/>
      <c r="H189" s="18"/>
      <c r="I189" s="93">
        <v>0</v>
      </c>
      <c r="J189" s="13"/>
    </row>
    <row r="190" spans="1:10" ht="12.75">
      <c r="A190" s="72">
        <v>2</v>
      </c>
      <c r="B190" s="4">
        <v>3</v>
      </c>
      <c r="C190" s="8">
        <v>4</v>
      </c>
      <c r="D190" s="8"/>
      <c r="E190" s="8"/>
      <c r="F190" s="31" t="s">
        <v>186</v>
      </c>
      <c r="G190" s="17">
        <f>+G191</f>
        <v>10000</v>
      </c>
      <c r="H190" s="17">
        <f>+H191</f>
        <v>10000</v>
      </c>
      <c r="I190" s="109">
        <f>+I191</f>
        <v>0</v>
      </c>
      <c r="J190" s="14"/>
    </row>
    <row r="191" spans="1:10" ht="12.75">
      <c r="A191" s="49">
        <v>2</v>
      </c>
      <c r="B191" s="10">
        <v>3</v>
      </c>
      <c r="C191" s="11">
        <v>4</v>
      </c>
      <c r="D191" s="44">
        <v>1</v>
      </c>
      <c r="E191" s="44">
        <v>1</v>
      </c>
      <c r="F191" s="43" t="s">
        <v>187</v>
      </c>
      <c r="G191" s="18">
        <v>10000</v>
      </c>
      <c r="H191" s="18">
        <v>10000</v>
      </c>
      <c r="I191" s="111">
        <v>0</v>
      </c>
      <c r="J191" s="13"/>
    </row>
    <row r="192" spans="1:10" s="98" customFormat="1" ht="12.75">
      <c r="A192" s="72">
        <v>2</v>
      </c>
      <c r="B192" s="4">
        <v>3</v>
      </c>
      <c r="C192" s="8">
        <v>5</v>
      </c>
      <c r="D192" s="8" t="s">
        <v>19</v>
      </c>
      <c r="E192" s="8"/>
      <c r="F192" s="31" t="s">
        <v>208</v>
      </c>
      <c r="G192" s="17">
        <f>+G193+G195+G197+G199+G201</f>
        <v>2145000</v>
      </c>
      <c r="H192" s="17">
        <f>SUM(H193:H201)</f>
        <v>2145000</v>
      </c>
      <c r="I192" s="109">
        <f>+I193+I195+I197+I199+I201</f>
        <v>90222.20999999999</v>
      </c>
      <c r="J192" s="17" t="s">
        <v>19</v>
      </c>
    </row>
    <row r="193" spans="1:10" s="98" customFormat="1" ht="12.75">
      <c r="A193" s="72">
        <v>2</v>
      </c>
      <c r="B193" s="4">
        <v>3</v>
      </c>
      <c r="C193" s="8">
        <v>5</v>
      </c>
      <c r="D193" s="8">
        <v>1</v>
      </c>
      <c r="E193" s="8"/>
      <c r="F193" s="31" t="s">
        <v>141</v>
      </c>
      <c r="G193" s="17">
        <v>70000</v>
      </c>
      <c r="H193" s="17">
        <v>70000</v>
      </c>
      <c r="I193" s="109">
        <f>SUM(I194)</f>
        <v>0</v>
      </c>
      <c r="J193" s="14" t="s">
        <v>19</v>
      </c>
    </row>
    <row r="194" spans="1:10" ht="12.75">
      <c r="A194" s="49">
        <v>2</v>
      </c>
      <c r="B194" s="10">
        <v>3</v>
      </c>
      <c r="C194" s="11">
        <v>5</v>
      </c>
      <c r="D194" s="44">
        <v>1</v>
      </c>
      <c r="E194" s="44">
        <v>1</v>
      </c>
      <c r="F194" s="43" t="s">
        <v>141</v>
      </c>
      <c r="G194" s="18"/>
      <c r="H194" s="18"/>
      <c r="I194" s="111">
        <v>0</v>
      </c>
      <c r="J194" s="13"/>
    </row>
    <row r="195" spans="1:10" s="98" customFormat="1" ht="12.75">
      <c r="A195" s="72">
        <v>2</v>
      </c>
      <c r="B195" s="4">
        <v>3</v>
      </c>
      <c r="C195" s="8">
        <v>5</v>
      </c>
      <c r="D195" s="8">
        <v>2</v>
      </c>
      <c r="E195" s="8"/>
      <c r="F195" s="31" t="s">
        <v>142</v>
      </c>
      <c r="G195" s="17">
        <v>75000</v>
      </c>
      <c r="H195" s="17">
        <v>75000</v>
      </c>
      <c r="I195" s="109">
        <f>SUM(I196)</f>
        <v>0</v>
      </c>
      <c r="J195" s="14" t="s">
        <v>19</v>
      </c>
    </row>
    <row r="196" spans="1:10" ht="12.75">
      <c r="A196" s="49">
        <v>2</v>
      </c>
      <c r="B196" s="10">
        <v>3</v>
      </c>
      <c r="C196" s="11">
        <v>5</v>
      </c>
      <c r="D196" s="44">
        <v>2</v>
      </c>
      <c r="E196" s="44">
        <v>1</v>
      </c>
      <c r="F196" s="43" t="s">
        <v>142</v>
      </c>
      <c r="G196" s="18"/>
      <c r="H196" s="18"/>
      <c r="I196" s="111">
        <v>0</v>
      </c>
      <c r="J196" s="13"/>
    </row>
    <row r="197" spans="1:10" s="98" customFormat="1" ht="12.75">
      <c r="A197" s="72">
        <v>2</v>
      </c>
      <c r="B197" s="4">
        <v>3</v>
      </c>
      <c r="C197" s="8">
        <v>5</v>
      </c>
      <c r="D197" s="8">
        <v>3</v>
      </c>
      <c r="E197" s="8"/>
      <c r="F197" s="31" t="s">
        <v>143</v>
      </c>
      <c r="G197" s="17">
        <v>1050000</v>
      </c>
      <c r="H197" s="17">
        <v>1050000</v>
      </c>
      <c r="I197" s="109">
        <f>SUM(I198)</f>
        <v>0</v>
      </c>
      <c r="J197" s="14" t="s">
        <v>19</v>
      </c>
    </row>
    <row r="198" spans="1:10" ht="12.75">
      <c r="A198" s="49">
        <v>2</v>
      </c>
      <c r="B198" s="10">
        <v>3</v>
      </c>
      <c r="C198" s="11">
        <v>5</v>
      </c>
      <c r="D198" s="44">
        <v>3</v>
      </c>
      <c r="E198" s="44">
        <v>1</v>
      </c>
      <c r="F198" s="43" t="s">
        <v>143</v>
      </c>
      <c r="G198" s="18"/>
      <c r="H198" s="18"/>
      <c r="I198" s="93">
        <v>0</v>
      </c>
      <c r="J198" s="13"/>
    </row>
    <row r="199" spans="1:10" s="98" customFormat="1" ht="12.75">
      <c r="A199" s="72">
        <v>2</v>
      </c>
      <c r="B199" s="4">
        <v>3</v>
      </c>
      <c r="C199" s="8">
        <v>5</v>
      </c>
      <c r="D199" s="8">
        <v>4</v>
      </c>
      <c r="E199" s="8"/>
      <c r="F199" s="31" t="s">
        <v>144</v>
      </c>
      <c r="G199" s="17">
        <v>300000</v>
      </c>
      <c r="H199" s="17">
        <v>300000</v>
      </c>
      <c r="I199" s="109">
        <f>SUM(I200)</f>
        <v>37170</v>
      </c>
      <c r="J199" s="14" t="s">
        <v>19</v>
      </c>
    </row>
    <row r="200" spans="1:10" ht="12.75">
      <c r="A200" s="49">
        <v>2</v>
      </c>
      <c r="B200" s="10">
        <v>3</v>
      </c>
      <c r="C200" s="11">
        <v>5</v>
      </c>
      <c r="D200" s="44">
        <v>4</v>
      </c>
      <c r="E200" s="44">
        <v>1</v>
      </c>
      <c r="F200" s="43" t="s">
        <v>144</v>
      </c>
      <c r="G200" s="18"/>
      <c r="H200" s="18"/>
      <c r="I200" s="93">
        <v>37170</v>
      </c>
      <c r="J200" s="13"/>
    </row>
    <row r="201" spans="1:10" s="98" customFormat="1" ht="12.75">
      <c r="A201" s="72">
        <v>2</v>
      </c>
      <c r="B201" s="4">
        <v>3</v>
      </c>
      <c r="C201" s="8">
        <v>5</v>
      </c>
      <c r="D201" s="8">
        <v>5</v>
      </c>
      <c r="E201" s="8"/>
      <c r="F201" s="31" t="s">
        <v>51</v>
      </c>
      <c r="G201" s="17">
        <v>650000</v>
      </c>
      <c r="H201" s="17">
        <v>650000</v>
      </c>
      <c r="I201" s="109">
        <f>SUM(I202)</f>
        <v>53052.21</v>
      </c>
      <c r="J201" s="14" t="s">
        <v>29</v>
      </c>
    </row>
    <row r="202" spans="1:10" ht="12.75">
      <c r="A202" s="49">
        <v>2</v>
      </c>
      <c r="B202" s="10">
        <v>3</v>
      </c>
      <c r="C202" s="44">
        <v>5</v>
      </c>
      <c r="D202" s="44">
        <v>5</v>
      </c>
      <c r="E202" s="44">
        <v>1</v>
      </c>
      <c r="F202" s="43" t="s">
        <v>51</v>
      </c>
      <c r="G202" s="18"/>
      <c r="H202" s="18"/>
      <c r="I202" s="93">
        <v>53052.21</v>
      </c>
      <c r="J202" s="13"/>
    </row>
    <row r="203" spans="1:10" s="98" customFormat="1" ht="12.75">
      <c r="A203" s="72">
        <v>2</v>
      </c>
      <c r="B203" s="4">
        <v>3</v>
      </c>
      <c r="C203" s="8">
        <v>6</v>
      </c>
      <c r="D203" s="8" t="s">
        <v>19</v>
      </c>
      <c r="E203" s="8"/>
      <c r="F203" s="31" t="s">
        <v>52</v>
      </c>
      <c r="G203" s="17">
        <f>+G204+G210+G214</f>
        <v>7127025</v>
      </c>
      <c r="H203" s="17">
        <f>+H204+H210+H214</f>
        <v>7127025</v>
      </c>
      <c r="I203" s="109">
        <f>+I204+I210+I214+I221</f>
        <v>22442.24</v>
      </c>
      <c r="J203" s="17" t="s">
        <v>19</v>
      </c>
    </row>
    <row r="204" spans="1:10" s="98" customFormat="1" ht="12.75">
      <c r="A204" s="72">
        <v>2</v>
      </c>
      <c r="B204" s="4">
        <v>3</v>
      </c>
      <c r="C204" s="8">
        <v>6</v>
      </c>
      <c r="D204" s="8">
        <v>1</v>
      </c>
      <c r="E204" s="8"/>
      <c r="F204" s="31" t="s">
        <v>203</v>
      </c>
      <c r="G204" s="17">
        <f>+G205+G206+G207+G208+G209</f>
        <v>2642025</v>
      </c>
      <c r="H204" s="17">
        <f>+H205+H206+H207+H208+H209</f>
        <v>2642025</v>
      </c>
      <c r="I204" s="109">
        <f>SUM(I205:I209)</f>
        <v>0</v>
      </c>
      <c r="J204" s="17"/>
    </row>
    <row r="205" spans="1:10" ht="12.75">
      <c r="A205" s="49">
        <v>2</v>
      </c>
      <c r="B205" s="10">
        <v>3</v>
      </c>
      <c r="C205" s="11">
        <v>6</v>
      </c>
      <c r="D205" s="44">
        <v>1</v>
      </c>
      <c r="E205" s="44">
        <v>1</v>
      </c>
      <c r="F205" s="43" t="s">
        <v>204</v>
      </c>
      <c r="G205" s="18">
        <v>220000</v>
      </c>
      <c r="H205" s="18">
        <v>220000</v>
      </c>
      <c r="I205" s="111">
        <v>0</v>
      </c>
      <c r="J205" s="17"/>
    </row>
    <row r="206" spans="1:10" ht="12.75">
      <c r="A206" s="49">
        <v>2</v>
      </c>
      <c r="B206" s="10">
        <v>3</v>
      </c>
      <c r="C206" s="11">
        <v>6</v>
      </c>
      <c r="D206" s="44">
        <v>1</v>
      </c>
      <c r="E206" s="44">
        <v>2</v>
      </c>
      <c r="F206" s="43" t="s">
        <v>205</v>
      </c>
      <c r="G206" s="18">
        <v>125000</v>
      </c>
      <c r="H206" s="18">
        <v>125000</v>
      </c>
      <c r="I206" s="109">
        <v>0</v>
      </c>
      <c r="J206" s="17"/>
    </row>
    <row r="207" spans="1:10" ht="12.75">
      <c r="A207" s="49">
        <v>2</v>
      </c>
      <c r="B207" s="10">
        <v>3</v>
      </c>
      <c r="C207" s="11">
        <v>6</v>
      </c>
      <c r="D207" s="44">
        <v>1</v>
      </c>
      <c r="E207" s="11">
        <v>3</v>
      </c>
      <c r="F207" s="43" t="s">
        <v>232</v>
      </c>
      <c r="G207" s="18">
        <v>100000</v>
      </c>
      <c r="H207" s="18">
        <v>100000</v>
      </c>
      <c r="I207" s="109">
        <v>0</v>
      </c>
      <c r="J207" s="17"/>
    </row>
    <row r="208" spans="1:10" ht="12.75">
      <c r="A208" s="49">
        <v>2</v>
      </c>
      <c r="B208" s="10">
        <v>3</v>
      </c>
      <c r="C208" s="11">
        <v>6</v>
      </c>
      <c r="D208" s="44">
        <v>1</v>
      </c>
      <c r="E208" s="11">
        <v>4</v>
      </c>
      <c r="F208" s="43" t="s">
        <v>233</v>
      </c>
      <c r="G208" s="18">
        <v>1657025</v>
      </c>
      <c r="H208" s="18">
        <v>1657025</v>
      </c>
      <c r="I208" s="109">
        <v>0</v>
      </c>
      <c r="J208" s="17"/>
    </row>
    <row r="209" spans="1:10" ht="12.75">
      <c r="A209" s="49">
        <v>2</v>
      </c>
      <c r="B209" s="10">
        <v>3</v>
      </c>
      <c r="C209" s="11">
        <v>6</v>
      </c>
      <c r="D209" s="44">
        <v>1</v>
      </c>
      <c r="E209" s="11">
        <v>5</v>
      </c>
      <c r="F209" s="43" t="s">
        <v>234</v>
      </c>
      <c r="G209" s="18">
        <v>540000</v>
      </c>
      <c r="H209" s="18">
        <v>540000</v>
      </c>
      <c r="I209" s="111">
        <v>0</v>
      </c>
      <c r="J209" s="17"/>
    </row>
    <row r="210" spans="1:10" s="98" customFormat="1" ht="12.75">
      <c r="A210" s="72">
        <v>2</v>
      </c>
      <c r="B210" s="4">
        <v>3</v>
      </c>
      <c r="C210" s="8">
        <v>6</v>
      </c>
      <c r="D210" s="8">
        <v>2</v>
      </c>
      <c r="E210" s="8"/>
      <c r="F210" s="31" t="s">
        <v>53</v>
      </c>
      <c r="G210" s="17">
        <f>SUM(G211:G213)</f>
        <v>2115000</v>
      </c>
      <c r="H210" s="17">
        <f>SUM(H211:H213)</f>
        <v>2115000</v>
      </c>
      <c r="I210" s="109">
        <f>SUM(I211:I213)</f>
        <v>21734.24</v>
      </c>
      <c r="J210" s="14" t="s">
        <v>19</v>
      </c>
    </row>
    <row r="211" spans="1:10" ht="12.75">
      <c r="A211" s="49">
        <v>2</v>
      </c>
      <c r="B211" s="10">
        <v>3</v>
      </c>
      <c r="C211" s="11">
        <v>6</v>
      </c>
      <c r="D211" s="44">
        <v>2</v>
      </c>
      <c r="E211" s="44">
        <v>1</v>
      </c>
      <c r="F211" s="43" t="s">
        <v>112</v>
      </c>
      <c r="G211" s="18">
        <v>1220000</v>
      </c>
      <c r="H211" s="18">
        <v>1220000</v>
      </c>
      <c r="I211" s="93">
        <v>21734.24</v>
      </c>
      <c r="J211" s="13" t="s">
        <v>19</v>
      </c>
    </row>
    <row r="212" spans="1:10" ht="12.75">
      <c r="A212" s="49">
        <v>2</v>
      </c>
      <c r="B212" s="10">
        <v>3</v>
      </c>
      <c r="C212" s="11">
        <v>6</v>
      </c>
      <c r="D212" s="44">
        <v>2</v>
      </c>
      <c r="E212" s="44">
        <v>2</v>
      </c>
      <c r="F212" s="43" t="s">
        <v>113</v>
      </c>
      <c r="G212" s="18">
        <v>710000</v>
      </c>
      <c r="H212" s="18">
        <v>710000</v>
      </c>
      <c r="I212" s="111">
        <v>0</v>
      </c>
      <c r="J212" s="13" t="s">
        <v>19</v>
      </c>
    </row>
    <row r="213" spans="1:10" ht="12.75">
      <c r="A213" s="49">
        <v>2</v>
      </c>
      <c r="B213" s="10">
        <v>3</v>
      </c>
      <c r="C213" s="11">
        <v>6</v>
      </c>
      <c r="D213" s="44">
        <v>2</v>
      </c>
      <c r="E213" s="44">
        <v>3</v>
      </c>
      <c r="F213" s="43" t="s">
        <v>256</v>
      </c>
      <c r="G213" s="18">
        <v>185000</v>
      </c>
      <c r="H213" s="18">
        <v>185000</v>
      </c>
      <c r="I213" s="93">
        <v>0</v>
      </c>
      <c r="J213" s="13" t="s">
        <v>19</v>
      </c>
    </row>
    <row r="214" spans="1:10" s="98" customFormat="1" ht="12.75">
      <c r="A214" s="72">
        <v>2</v>
      </c>
      <c r="B214" s="4">
        <v>3</v>
      </c>
      <c r="C214" s="8">
        <v>6</v>
      </c>
      <c r="D214" s="8">
        <v>3</v>
      </c>
      <c r="E214" s="8"/>
      <c r="F214" s="31" t="s">
        <v>145</v>
      </c>
      <c r="G214" s="17">
        <f>SUM(G215:G221)</f>
        <v>2370000</v>
      </c>
      <c r="H214" s="17">
        <f>SUM(H215:H221)</f>
        <v>2370000</v>
      </c>
      <c r="I214" s="109">
        <f>SUM(I215:I221)</f>
        <v>708</v>
      </c>
      <c r="J214" s="14" t="s">
        <v>19</v>
      </c>
    </row>
    <row r="215" spans="1:10" ht="12.75">
      <c r="A215" s="49">
        <v>2</v>
      </c>
      <c r="B215" s="10">
        <v>3</v>
      </c>
      <c r="C215" s="11">
        <v>6</v>
      </c>
      <c r="D215" s="44">
        <v>3</v>
      </c>
      <c r="E215" s="44">
        <v>1</v>
      </c>
      <c r="F215" s="43" t="s">
        <v>184</v>
      </c>
      <c r="G215" s="18">
        <v>370000</v>
      </c>
      <c r="H215" s="18">
        <v>370000</v>
      </c>
      <c r="I215" s="111">
        <v>0</v>
      </c>
      <c r="J215" s="13"/>
    </row>
    <row r="216" spans="1:10" ht="12.75">
      <c r="A216" s="49">
        <v>2</v>
      </c>
      <c r="B216" s="10">
        <v>3</v>
      </c>
      <c r="C216" s="11">
        <v>6</v>
      </c>
      <c r="D216" s="44">
        <v>3</v>
      </c>
      <c r="E216" s="44">
        <v>2</v>
      </c>
      <c r="F216" s="43" t="s">
        <v>219</v>
      </c>
      <c r="G216" s="18">
        <v>880000</v>
      </c>
      <c r="H216" s="18">
        <v>880000</v>
      </c>
      <c r="I216" s="111">
        <v>0</v>
      </c>
      <c r="J216" s="13"/>
    </row>
    <row r="217" spans="1:10" ht="12.75">
      <c r="A217" s="49">
        <v>2</v>
      </c>
      <c r="B217" s="10">
        <v>3</v>
      </c>
      <c r="C217" s="11">
        <v>6</v>
      </c>
      <c r="D217" s="44">
        <v>3</v>
      </c>
      <c r="E217" s="44">
        <v>3</v>
      </c>
      <c r="F217" s="43" t="s">
        <v>176</v>
      </c>
      <c r="G217" s="18">
        <v>690000</v>
      </c>
      <c r="H217" s="18">
        <v>690000</v>
      </c>
      <c r="I217" s="93">
        <v>0</v>
      </c>
      <c r="J217" s="13"/>
    </row>
    <row r="218" spans="1:10" ht="12.75">
      <c r="A218" s="49">
        <v>2</v>
      </c>
      <c r="B218" s="10">
        <v>3</v>
      </c>
      <c r="C218" s="11">
        <v>6</v>
      </c>
      <c r="D218" s="44">
        <v>3</v>
      </c>
      <c r="E218" s="44">
        <v>4</v>
      </c>
      <c r="F218" s="43" t="s">
        <v>114</v>
      </c>
      <c r="G218" s="18">
        <v>110000</v>
      </c>
      <c r="H218" s="18">
        <v>110000</v>
      </c>
      <c r="I218" s="93">
        <v>708</v>
      </c>
      <c r="J218" s="13" t="s">
        <v>29</v>
      </c>
    </row>
    <row r="219" spans="1:10" ht="12.75">
      <c r="A219" s="49">
        <v>2</v>
      </c>
      <c r="B219" s="10">
        <v>3</v>
      </c>
      <c r="C219" s="11">
        <v>6</v>
      </c>
      <c r="D219" s="44">
        <v>3</v>
      </c>
      <c r="E219" s="44">
        <v>5</v>
      </c>
      <c r="F219" s="43" t="s">
        <v>235</v>
      </c>
      <c r="G219" s="18">
        <v>80000</v>
      </c>
      <c r="H219" s="18">
        <v>80000</v>
      </c>
      <c r="I219" s="111">
        <v>0</v>
      </c>
      <c r="J219" s="13"/>
    </row>
    <row r="220" spans="1:10" ht="12.75">
      <c r="A220" s="49">
        <v>2</v>
      </c>
      <c r="B220" s="10">
        <v>3</v>
      </c>
      <c r="C220" s="11">
        <v>6</v>
      </c>
      <c r="D220" s="44">
        <v>3</v>
      </c>
      <c r="E220" s="44">
        <v>6</v>
      </c>
      <c r="F220" s="43" t="s">
        <v>173</v>
      </c>
      <c r="G220" s="18">
        <v>220000</v>
      </c>
      <c r="H220" s="18">
        <v>220000</v>
      </c>
      <c r="I220" s="93">
        <v>0</v>
      </c>
      <c r="J220" s="13"/>
    </row>
    <row r="221" spans="1:10" s="98" customFormat="1" ht="12.75">
      <c r="A221" s="72">
        <v>2</v>
      </c>
      <c r="B221" s="4">
        <v>3</v>
      </c>
      <c r="C221" s="8">
        <v>6</v>
      </c>
      <c r="D221" s="8">
        <v>9</v>
      </c>
      <c r="E221" s="8"/>
      <c r="F221" s="31" t="s">
        <v>246</v>
      </c>
      <c r="G221" s="17">
        <v>20000</v>
      </c>
      <c r="H221" s="17">
        <v>20000</v>
      </c>
      <c r="I221" s="109">
        <f>SUM(I222:I222)</f>
        <v>0</v>
      </c>
      <c r="J221" s="14"/>
    </row>
    <row r="222" spans="1:10" ht="12.75">
      <c r="A222" s="49">
        <v>2</v>
      </c>
      <c r="B222" s="10">
        <v>3</v>
      </c>
      <c r="C222" s="11">
        <v>6</v>
      </c>
      <c r="D222" s="44">
        <v>9</v>
      </c>
      <c r="E222" s="44">
        <v>1</v>
      </c>
      <c r="F222" s="43" t="s">
        <v>246</v>
      </c>
      <c r="G222" s="18"/>
      <c r="H222" s="18"/>
      <c r="I222" s="111">
        <v>0</v>
      </c>
      <c r="J222" s="13"/>
    </row>
    <row r="223" spans="1:10" ht="12.75">
      <c r="A223" s="72">
        <v>2</v>
      </c>
      <c r="B223" s="4">
        <v>3</v>
      </c>
      <c r="C223" s="8">
        <v>7</v>
      </c>
      <c r="D223" s="8"/>
      <c r="E223" s="8"/>
      <c r="F223" s="31" t="s">
        <v>115</v>
      </c>
      <c r="G223" s="17" t="e">
        <f>+G224+G232</f>
        <v>#REF!</v>
      </c>
      <c r="H223" s="17" t="e">
        <f>+H224+H232</f>
        <v>#REF!</v>
      </c>
      <c r="I223" s="109">
        <f>+I224+I232</f>
        <v>1447585.8</v>
      </c>
      <c r="J223" s="14" t="s">
        <v>19</v>
      </c>
    </row>
    <row r="224" spans="1:10" s="98" customFormat="1" ht="12.75">
      <c r="A224" s="72">
        <v>2</v>
      </c>
      <c r="B224" s="4">
        <v>3</v>
      </c>
      <c r="C224" s="8">
        <v>7</v>
      </c>
      <c r="D224" s="8">
        <v>1</v>
      </c>
      <c r="E224" s="8"/>
      <c r="F224" s="31" t="s">
        <v>50</v>
      </c>
      <c r="G224" s="17">
        <f>+G225+G226+G227+G228+G229+G230+G231</f>
        <v>26677720</v>
      </c>
      <c r="H224" s="17">
        <f>+H225+H226+H227+H228+H229+H230+H231</f>
        <v>26677720</v>
      </c>
      <c r="I224" s="109">
        <f>SUM(I225:I231)</f>
        <v>1435903.8</v>
      </c>
      <c r="J224" s="14" t="s">
        <v>19</v>
      </c>
    </row>
    <row r="225" spans="1:10" ht="12.75">
      <c r="A225" s="49">
        <v>2</v>
      </c>
      <c r="B225" s="10">
        <v>3</v>
      </c>
      <c r="C225" s="11">
        <v>7</v>
      </c>
      <c r="D225" s="44">
        <v>1</v>
      </c>
      <c r="E225" s="44">
        <v>1</v>
      </c>
      <c r="F225" s="43" t="s">
        <v>116</v>
      </c>
      <c r="G225" s="18">
        <v>22857720</v>
      </c>
      <c r="H225" s="18">
        <v>22857720</v>
      </c>
      <c r="I225" s="93">
        <v>1394447</v>
      </c>
      <c r="J225" s="13" t="s">
        <v>19</v>
      </c>
    </row>
    <row r="226" spans="1:10" ht="12.75">
      <c r="A226" s="49">
        <v>2</v>
      </c>
      <c r="B226" s="10">
        <v>3</v>
      </c>
      <c r="C226" s="11">
        <v>7</v>
      </c>
      <c r="D226" s="44">
        <v>1</v>
      </c>
      <c r="E226" s="44">
        <v>2</v>
      </c>
      <c r="F226" s="43" t="s">
        <v>117</v>
      </c>
      <c r="G226" s="18">
        <v>2500000</v>
      </c>
      <c r="H226" s="18">
        <v>2500000</v>
      </c>
      <c r="I226" s="93">
        <v>0</v>
      </c>
      <c r="J226" s="13" t="s">
        <v>19</v>
      </c>
    </row>
    <row r="227" spans="1:10" ht="12.75">
      <c r="A227" s="49">
        <v>2</v>
      </c>
      <c r="B227" s="10">
        <v>3</v>
      </c>
      <c r="C227" s="11">
        <v>7</v>
      </c>
      <c r="D227" s="44">
        <v>1</v>
      </c>
      <c r="E227" s="44">
        <v>3</v>
      </c>
      <c r="F227" s="43" t="s">
        <v>146</v>
      </c>
      <c r="G227" s="18">
        <v>0</v>
      </c>
      <c r="H227" s="18">
        <v>0</v>
      </c>
      <c r="I227" s="111">
        <v>0</v>
      </c>
      <c r="J227" s="13" t="s">
        <v>19</v>
      </c>
    </row>
    <row r="228" spans="1:10" ht="12.75">
      <c r="A228" s="49">
        <v>2</v>
      </c>
      <c r="B228" s="10">
        <v>3</v>
      </c>
      <c r="C228" s="11">
        <v>7</v>
      </c>
      <c r="D228" s="44">
        <v>1</v>
      </c>
      <c r="E228" s="44">
        <v>4</v>
      </c>
      <c r="F228" s="43" t="s">
        <v>118</v>
      </c>
      <c r="G228" s="18">
        <v>10000</v>
      </c>
      <c r="H228" s="18">
        <v>10000</v>
      </c>
      <c r="I228" s="111">
        <v>0</v>
      </c>
      <c r="J228" s="13" t="s">
        <v>19</v>
      </c>
    </row>
    <row r="229" spans="1:10" ht="12.75">
      <c r="A229" s="49">
        <v>2</v>
      </c>
      <c r="B229" s="10">
        <v>3</v>
      </c>
      <c r="C229" s="11">
        <v>7</v>
      </c>
      <c r="D229" s="44">
        <v>1</v>
      </c>
      <c r="E229" s="44">
        <v>5</v>
      </c>
      <c r="F229" s="43" t="s">
        <v>119</v>
      </c>
      <c r="G229" s="18">
        <v>700000</v>
      </c>
      <c r="H229" s="18">
        <v>700000</v>
      </c>
      <c r="I229" s="93">
        <v>35227.58</v>
      </c>
      <c r="J229" s="13" t="s">
        <v>19</v>
      </c>
    </row>
    <row r="230" spans="1:10" ht="12.75">
      <c r="A230" s="49">
        <v>2</v>
      </c>
      <c r="B230" s="10">
        <v>3</v>
      </c>
      <c r="C230" s="11">
        <v>7</v>
      </c>
      <c r="D230" s="44">
        <v>1</v>
      </c>
      <c r="E230" s="44">
        <v>6</v>
      </c>
      <c r="F230" s="43" t="s">
        <v>120</v>
      </c>
      <c r="G230" s="18">
        <v>600000</v>
      </c>
      <c r="H230" s="18">
        <v>600000</v>
      </c>
      <c r="I230" s="111">
        <v>0</v>
      </c>
      <c r="J230" s="13" t="s">
        <v>29</v>
      </c>
    </row>
    <row r="231" spans="1:10" ht="12.75">
      <c r="A231" s="49">
        <v>2</v>
      </c>
      <c r="B231" s="10">
        <v>3</v>
      </c>
      <c r="C231" s="11">
        <v>7</v>
      </c>
      <c r="D231" s="44">
        <v>1</v>
      </c>
      <c r="E231" s="44">
        <v>7</v>
      </c>
      <c r="F231" s="43" t="s">
        <v>240</v>
      </c>
      <c r="G231" s="18">
        <v>10000</v>
      </c>
      <c r="H231" s="18">
        <v>10000</v>
      </c>
      <c r="I231" s="111">
        <v>6229.22</v>
      </c>
      <c r="J231" s="13"/>
    </row>
    <row r="232" spans="1:10" ht="12.75">
      <c r="A232" s="72">
        <v>2</v>
      </c>
      <c r="B232" s="4">
        <v>3</v>
      </c>
      <c r="C232" s="8">
        <v>7</v>
      </c>
      <c r="D232" s="8">
        <v>2</v>
      </c>
      <c r="E232" s="8"/>
      <c r="F232" s="31" t="s">
        <v>157</v>
      </c>
      <c r="G232" s="17" t="e">
        <f>+#REF!+#REF!+G233+G234+G235</f>
        <v>#REF!</v>
      </c>
      <c r="H232" s="17" t="e">
        <f>+#REF!+#REF!+H233+H234+H235</f>
        <v>#REF!</v>
      </c>
      <c r="I232" s="109">
        <f>SUM(I233:I235)</f>
        <v>11682</v>
      </c>
      <c r="J232" s="13"/>
    </row>
    <row r="233" spans="1:10" ht="12.75">
      <c r="A233" s="49">
        <v>2</v>
      </c>
      <c r="B233" s="10">
        <v>3</v>
      </c>
      <c r="C233" s="44">
        <v>7</v>
      </c>
      <c r="D233" s="44">
        <v>2</v>
      </c>
      <c r="E233" s="44">
        <v>3</v>
      </c>
      <c r="F233" s="43" t="s">
        <v>199</v>
      </c>
      <c r="G233" s="17">
        <v>70000</v>
      </c>
      <c r="H233" s="18">
        <v>70000</v>
      </c>
      <c r="I233" s="111">
        <v>0</v>
      </c>
      <c r="J233" s="13"/>
    </row>
    <row r="234" spans="1:10" ht="12.75">
      <c r="A234" s="49">
        <v>2</v>
      </c>
      <c r="B234" s="10">
        <v>3</v>
      </c>
      <c r="C234" s="44">
        <v>7</v>
      </c>
      <c r="D234" s="44">
        <v>2</v>
      </c>
      <c r="E234" s="44">
        <v>5</v>
      </c>
      <c r="F234" s="43" t="s">
        <v>196</v>
      </c>
      <c r="G234" s="18">
        <v>70000</v>
      </c>
      <c r="H234" s="18">
        <v>70000</v>
      </c>
      <c r="I234" s="111">
        <v>0</v>
      </c>
      <c r="J234" s="13"/>
    </row>
    <row r="235" spans="1:10" ht="12.75">
      <c r="A235" s="49">
        <v>2</v>
      </c>
      <c r="B235" s="10">
        <v>3</v>
      </c>
      <c r="C235" s="44">
        <v>7</v>
      </c>
      <c r="D235" s="44">
        <v>2</v>
      </c>
      <c r="E235" s="44">
        <v>6</v>
      </c>
      <c r="F235" s="43" t="s">
        <v>174</v>
      </c>
      <c r="G235" s="18">
        <v>1550000</v>
      </c>
      <c r="H235" s="18">
        <v>1550000</v>
      </c>
      <c r="I235" s="111">
        <v>11682</v>
      </c>
      <c r="J235" s="13"/>
    </row>
    <row r="236" spans="1:10" ht="12.75">
      <c r="A236" s="72">
        <v>2</v>
      </c>
      <c r="B236" s="4">
        <v>3</v>
      </c>
      <c r="C236" s="8">
        <v>9</v>
      </c>
      <c r="D236" s="44" t="s">
        <v>19</v>
      </c>
      <c r="E236" s="44"/>
      <c r="F236" s="31" t="s">
        <v>54</v>
      </c>
      <c r="G236" s="17">
        <f>SUM(G237:G251)</f>
        <v>11649068</v>
      </c>
      <c r="H236" s="17">
        <f>SUM(H237:H251)</f>
        <v>11649068</v>
      </c>
      <c r="I236" s="109">
        <f>+I237+I239+I241+I243+I245+I247+I249+I251</f>
        <v>183033.74000000002</v>
      </c>
      <c r="J236" s="13" t="s">
        <v>19</v>
      </c>
    </row>
    <row r="237" spans="1:10" s="98" customFormat="1" ht="12.75">
      <c r="A237" s="72">
        <v>2</v>
      </c>
      <c r="B237" s="4">
        <v>3</v>
      </c>
      <c r="C237" s="8">
        <v>9</v>
      </c>
      <c r="D237" s="8">
        <v>1</v>
      </c>
      <c r="E237" s="8"/>
      <c r="F237" s="31" t="s">
        <v>55</v>
      </c>
      <c r="G237" s="17">
        <v>2100000</v>
      </c>
      <c r="H237" s="17">
        <v>2100000</v>
      </c>
      <c r="I237" s="109">
        <f>SUM(I238)</f>
        <v>38491.41</v>
      </c>
      <c r="J237" s="14" t="s">
        <v>19</v>
      </c>
    </row>
    <row r="238" spans="1:10" ht="12.75">
      <c r="A238" s="49">
        <v>2</v>
      </c>
      <c r="B238" s="10">
        <v>3</v>
      </c>
      <c r="C238" s="44">
        <v>9</v>
      </c>
      <c r="D238" s="44">
        <v>1</v>
      </c>
      <c r="E238" s="44">
        <v>1</v>
      </c>
      <c r="F238" s="43" t="s">
        <v>55</v>
      </c>
      <c r="G238" s="18"/>
      <c r="H238" s="18"/>
      <c r="I238" s="93">
        <v>38491.41</v>
      </c>
      <c r="J238" s="13"/>
    </row>
    <row r="239" spans="1:10" s="98" customFormat="1" ht="12.75">
      <c r="A239" s="72">
        <v>2</v>
      </c>
      <c r="B239" s="4">
        <v>3</v>
      </c>
      <c r="C239" s="8">
        <v>9</v>
      </c>
      <c r="D239" s="8">
        <v>2</v>
      </c>
      <c r="E239" s="8"/>
      <c r="F239" s="31" t="s">
        <v>123</v>
      </c>
      <c r="G239" s="17">
        <v>2374478</v>
      </c>
      <c r="H239" s="17">
        <v>2374478</v>
      </c>
      <c r="I239" s="109">
        <f>SUM(I240)</f>
        <v>18649.99</v>
      </c>
      <c r="J239" s="14" t="s">
        <v>19</v>
      </c>
    </row>
    <row r="240" spans="1:10" ht="12.75">
      <c r="A240" s="49">
        <v>2</v>
      </c>
      <c r="B240" s="10">
        <v>3</v>
      </c>
      <c r="C240" s="44">
        <v>9</v>
      </c>
      <c r="D240" s="44">
        <v>2</v>
      </c>
      <c r="E240" s="44">
        <v>1</v>
      </c>
      <c r="F240" s="43" t="s">
        <v>123</v>
      </c>
      <c r="G240" s="18"/>
      <c r="H240" s="18"/>
      <c r="I240" s="120">
        <v>18649.99</v>
      </c>
      <c r="J240" s="13"/>
    </row>
    <row r="241" spans="1:10" s="98" customFormat="1" ht="12.75">
      <c r="A241" s="72">
        <v>2</v>
      </c>
      <c r="B241" s="4">
        <v>3</v>
      </c>
      <c r="C241" s="8">
        <v>9</v>
      </c>
      <c r="D241" s="8">
        <v>3</v>
      </c>
      <c r="E241" s="8"/>
      <c r="F241" s="31" t="s">
        <v>147</v>
      </c>
      <c r="G241" s="17">
        <v>80000</v>
      </c>
      <c r="H241" s="17">
        <v>80000</v>
      </c>
      <c r="I241" s="109">
        <f>SUM(I242)</f>
        <v>0</v>
      </c>
      <c r="J241" s="14" t="s">
        <v>19</v>
      </c>
    </row>
    <row r="242" spans="1:10" ht="12.75">
      <c r="A242" s="49">
        <v>2</v>
      </c>
      <c r="B242" s="10">
        <v>3</v>
      </c>
      <c r="C242" s="11">
        <v>9</v>
      </c>
      <c r="D242" s="44">
        <v>3</v>
      </c>
      <c r="E242" s="44">
        <v>1</v>
      </c>
      <c r="F242" s="43" t="s">
        <v>147</v>
      </c>
      <c r="G242" s="18"/>
      <c r="H242" s="18"/>
      <c r="I242" s="111">
        <v>0</v>
      </c>
      <c r="J242" s="13"/>
    </row>
    <row r="243" spans="1:10" ht="12.75">
      <c r="A243" s="72">
        <v>2</v>
      </c>
      <c r="B243" s="4">
        <v>3</v>
      </c>
      <c r="C243" s="8">
        <v>9</v>
      </c>
      <c r="D243" s="8">
        <v>4</v>
      </c>
      <c r="E243" s="8"/>
      <c r="F243" s="31" t="s">
        <v>121</v>
      </c>
      <c r="G243" s="17">
        <v>323564</v>
      </c>
      <c r="H243" s="17">
        <v>323564</v>
      </c>
      <c r="I243" s="109">
        <f>SUM(I244)</f>
        <v>0</v>
      </c>
      <c r="J243" s="13" t="s">
        <v>19</v>
      </c>
    </row>
    <row r="244" spans="1:10" ht="12.75">
      <c r="A244" s="49">
        <v>2</v>
      </c>
      <c r="B244" s="10">
        <v>3</v>
      </c>
      <c r="C244" s="44">
        <v>9</v>
      </c>
      <c r="D244" s="44">
        <v>4</v>
      </c>
      <c r="E244" s="44">
        <v>1</v>
      </c>
      <c r="F244" s="43" t="s">
        <v>121</v>
      </c>
      <c r="G244" s="18"/>
      <c r="H244" s="18"/>
      <c r="I244" s="111">
        <v>0</v>
      </c>
      <c r="J244" s="13"/>
    </row>
    <row r="245" spans="1:10" s="98" customFormat="1" ht="12.75">
      <c r="A245" s="72">
        <v>2</v>
      </c>
      <c r="B245" s="4">
        <v>3</v>
      </c>
      <c r="C245" s="8">
        <v>9</v>
      </c>
      <c r="D245" s="8">
        <v>5</v>
      </c>
      <c r="E245" s="8"/>
      <c r="F245" s="31" t="s">
        <v>122</v>
      </c>
      <c r="G245" s="17">
        <v>380000</v>
      </c>
      <c r="H245" s="17">
        <v>380000</v>
      </c>
      <c r="I245" s="109">
        <f>SUM(I246)</f>
        <v>0</v>
      </c>
      <c r="J245" s="14" t="s">
        <v>19</v>
      </c>
    </row>
    <row r="246" spans="1:10" ht="12.75">
      <c r="A246" s="49">
        <v>2</v>
      </c>
      <c r="B246" s="10">
        <v>3</v>
      </c>
      <c r="C246" s="44">
        <v>9</v>
      </c>
      <c r="D246" s="44">
        <v>5</v>
      </c>
      <c r="E246" s="8">
        <v>1</v>
      </c>
      <c r="F246" s="43" t="s">
        <v>122</v>
      </c>
      <c r="G246" s="17"/>
      <c r="H246" s="17"/>
      <c r="I246" s="111">
        <v>0</v>
      </c>
      <c r="J246" s="13"/>
    </row>
    <row r="247" spans="1:10" ht="12.75">
      <c r="A247" s="72">
        <v>2</v>
      </c>
      <c r="B247" s="4">
        <v>3</v>
      </c>
      <c r="C247" s="8">
        <v>9</v>
      </c>
      <c r="D247" s="8">
        <v>6</v>
      </c>
      <c r="E247" s="8"/>
      <c r="F247" s="31" t="s">
        <v>181</v>
      </c>
      <c r="G247" s="17">
        <v>2450000</v>
      </c>
      <c r="H247" s="17">
        <v>2450000</v>
      </c>
      <c r="I247" s="112">
        <f>SUM(I248)</f>
        <v>78785.49</v>
      </c>
      <c r="J247" s="13" t="s">
        <v>19</v>
      </c>
    </row>
    <row r="248" spans="1:10" ht="12.75">
      <c r="A248" s="49">
        <v>2</v>
      </c>
      <c r="B248" s="10">
        <v>3</v>
      </c>
      <c r="C248" s="44">
        <v>9</v>
      </c>
      <c r="D248" s="44">
        <v>6</v>
      </c>
      <c r="E248" s="44">
        <v>1</v>
      </c>
      <c r="F248" s="43" t="s">
        <v>181</v>
      </c>
      <c r="G248" s="18"/>
      <c r="H248" s="18"/>
      <c r="I248" s="93">
        <v>78785.49</v>
      </c>
      <c r="J248" s="13"/>
    </row>
    <row r="249" spans="1:10" ht="12.75">
      <c r="A249" s="49">
        <v>2</v>
      </c>
      <c r="B249" s="10">
        <v>3</v>
      </c>
      <c r="C249" s="8">
        <v>9</v>
      </c>
      <c r="D249" s="8">
        <v>8</v>
      </c>
      <c r="E249" s="8"/>
      <c r="F249" s="31" t="s">
        <v>216</v>
      </c>
      <c r="G249" s="17">
        <v>100000</v>
      </c>
      <c r="H249" s="17">
        <v>100000</v>
      </c>
      <c r="I249" s="109">
        <f>SUM(I250)</f>
        <v>0</v>
      </c>
      <c r="J249" s="13"/>
    </row>
    <row r="250" spans="1:10" ht="12.75">
      <c r="A250" s="49">
        <v>2</v>
      </c>
      <c r="B250" s="10">
        <v>3</v>
      </c>
      <c r="C250" s="44">
        <v>9</v>
      </c>
      <c r="D250" s="44">
        <v>8</v>
      </c>
      <c r="E250" s="8">
        <v>1</v>
      </c>
      <c r="F250" s="43" t="s">
        <v>216</v>
      </c>
      <c r="G250" s="17"/>
      <c r="H250" s="17"/>
      <c r="I250" s="111">
        <v>0</v>
      </c>
      <c r="J250" s="13"/>
    </row>
    <row r="251" spans="1:10" ht="12.75">
      <c r="A251" s="72">
        <v>2</v>
      </c>
      <c r="B251" s="4">
        <v>3</v>
      </c>
      <c r="C251" s="8">
        <v>9</v>
      </c>
      <c r="D251" s="8">
        <v>9</v>
      </c>
      <c r="E251" s="8"/>
      <c r="F251" s="31" t="s">
        <v>124</v>
      </c>
      <c r="G251" s="17">
        <f>+G252+G253</f>
        <v>3841026</v>
      </c>
      <c r="H251" s="17">
        <f>+H252+H253</f>
        <v>3841026</v>
      </c>
      <c r="I251" s="109">
        <f>SUM(I252:I253)</f>
        <v>47106.85</v>
      </c>
      <c r="J251" s="13"/>
    </row>
    <row r="252" spans="1:10" ht="12.75">
      <c r="A252" s="49">
        <v>2</v>
      </c>
      <c r="B252" s="10">
        <v>3</v>
      </c>
      <c r="C252" s="44">
        <v>9</v>
      </c>
      <c r="D252" s="44">
        <v>9</v>
      </c>
      <c r="E252" s="44">
        <v>1</v>
      </c>
      <c r="F252" s="43" t="s">
        <v>250</v>
      </c>
      <c r="G252" s="18">
        <v>1460000</v>
      </c>
      <c r="H252" s="18">
        <v>1460000</v>
      </c>
      <c r="I252" s="93">
        <v>47106.85</v>
      </c>
      <c r="J252" s="13"/>
    </row>
    <row r="253" spans="1:10" ht="12.75">
      <c r="A253" s="49">
        <v>2</v>
      </c>
      <c r="B253" s="10">
        <v>3</v>
      </c>
      <c r="C253" s="44">
        <v>9</v>
      </c>
      <c r="D253" s="44">
        <v>9</v>
      </c>
      <c r="E253" s="44">
        <v>2</v>
      </c>
      <c r="F253" s="43" t="s">
        <v>241</v>
      </c>
      <c r="G253" s="18">
        <v>2381026</v>
      </c>
      <c r="H253" s="18">
        <v>2381026</v>
      </c>
      <c r="I253" s="111">
        <v>0</v>
      </c>
      <c r="J253" s="14" t="s">
        <v>19</v>
      </c>
    </row>
    <row r="254" spans="1:12" ht="12.75">
      <c r="A254" s="33">
        <v>2</v>
      </c>
      <c r="B254" s="33">
        <v>3</v>
      </c>
      <c r="C254" s="33" t="s">
        <v>19</v>
      </c>
      <c r="D254" s="33" t="s">
        <v>19</v>
      </c>
      <c r="E254" s="33"/>
      <c r="F254" s="83" t="s">
        <v>56</v>
      </c>
      <c r="G254" s="37"/>
      <c r="H254" s="37"/>
      <c r="I254" s="113"/>
      <c r="J254" s="86">
        <f>+I163</f>
        <v>5516008.44</v>
      </c>
      <c r="K254" s="97"/>
      <c r="L254" s="97"/>
    </row>
    <row r="255" spans="1:10" ht="9.75" customHeight="1">
      <c r="A255" s="49" t="s">
        <v>19</v>
      </c>
      <c r="B255" s="4" t="s">
        <v>19</v>
      </c>
      <c r="C255" s="11" t="s">
        <v>19</v>
      </c>
      <c r="D255" s="44" t="s">
        <v>19</v>
      </c>
      <c r="E255" s="44"/>
      <c r="F255" s="43"/>
      <c r="G255" s="18"/>
      <c r="H255" s="18"/>
      <c r="I255" s="111"/>
      <c r="J255" s="13" t="s">
        <v>19</v>
      </c>
    </row>
    <row r="256" spans="1:10" ht="15.75">
      <c r="A256" s="70">
        <v>2</v>
      </c>
      <c r="B256" s="34">
        <v>4</v>
      </c>
      <c r="C256" s="38" t="s">
        <v>19</v>
      </c>
      <c r="D256" s="33" t="s">
        <v>19</v>
      </c>
      <c r="E256" s="33"/>
      <c r="F256" s="40" t="s">
        <v>12</v>
      </c>
      <c r="G256" s="37">
        <f>+G257+G269</f>
        <v>5002885</v>
      </c>
      <c r="H256" s="37">
        <f>+H257+H269</f>
        <v>5002885</v>
      </c>
      <c r="I256" s="113">
        <f>+I257+I269</f>
        <v>143570</v>
      </c>
      <c r="J256" s="37"/>
    </row>
    <row r="257" spans="1:10" s="98" customFormat="1" ht="12.75">
      <c r="A257" s="72">
        <v>2</v>
      </c>
      <c r="B257" s="4">
        <v>4</v>
      </c>
      <c r="C257" s="8">
        <v>1</v>
      </c>
      <c r="D257" s="8" t="s">
        <v>19</v>
      </c>
      <c r="E257" s="8"/>
      <c r="F257" s="7" t="s">
        <v>148</v>
      </c>
      <c r="G257" s="75">
        <f>+G258+G261+G267+G264</f>
        <v>3502885</v>
      </c>
      <c r="H257" s="75">
        <f>+H258+H261+H267+H264</f>
        <v>3502885</v>
      </c>
      <c r="I257" s="115">
        <f>+I258+I261+I267+I264</f>
        <v>143570</v>
      </c>
      <c r="J257" s="75" t="s">
        <v>19</v>
      </c>
    </row>
    <row r="258" spans="1:10" s="98" customFormat="1" ht="12.75">
      <c r="A258" s="72">
        <v>2</v>
      </c>
      <c r="B258" s="4">
        <v>4</v>
      </c>
      <c r="C258" s="8">
        <v>1</v>
      </c>
      <c r="D258" s="8">
        <v>2</v>
      </c>
      <c r="E258" s="8"/>
      <c r="F258" s="7" t="s">
        <v>190</v>
      </c>
      <c r="G258" s="75">
        <f>+G259+G260</f>
        <v>400000</v>
      </c>
      <c r="H258" s="75">
        <f>+H259+H260</f>
        <v>400000</v>
      </c>
      <c r="I258" s="109">
        <f>SUM(I259:I260)</f>
        <v>15000</v>
      </c>
      <c r="J258" s="75"/>
    </row>
    <row r="259" spans="1:10" ht="12.75">
      <c r="A259" s="49">
        <v>2</v>
      </c>
      <c r="B259" s="10">
        <v>4</v>
      </c>
      <c r="C259" s="44">
        <v>1</v>
      </c>
      <c r="D259" s="44">
        <v>2</v>
      </c>
      <c r="E259" s="44">
        <v>1</v>
      </c>
      <c r="F259" s="12" t="s">
        <v>191</v>
      </c>
      <c r="G259" s="30">
        <v>150000</v>
      </c>
      <c r="H259" s="30">
        <v>150000</v>
      </c>
      <c r="I259" s="111">
        <v>15000</v>
      </c>
      <c r="J259" s="30"/>
    </row>
    <row r="260" spans="1:10" ht="12.75">
      <c r="A260" s="49">
        <v>2</v>
      </c>
      <c r="B260" s="10">
        <v>4</v>
      </c>
      <c r="C260" s="44">
        <v>1</v>
      </c>
      <c r="D260" s="44">
        <v>2</v>
      </c>
      <c r="E260" s="44">
        <v>2</v>
      </c>
      <c r="F260" s="12" t="s">
        <v>197</v>
      </c>
      <c r="G260" s="30">
        <v>250000</v>
      </c>
      <c r="H260" s="30">
        <v>250000</v>
      </c>
      <c r="I260" s="111">
        <v>0</v>
      </c>
      <c r="J260" s="30"/>
    </row>
    <row r="261" spans="1:10" ht="12.75">
      <c r="A261" s="49">
        <v>2</v>
      </c>
      <c r="B261" s="4">
        <v>4</v>
      </c>
      <c r="C261" s="11">
        <v>1</v>
      </c>
      <c r="D261" s="8">
        <v>4</v>
      </c>
      <c r="E261" s="44" t="s">
        <v>19</v>
      </c>
      <c r="F261" s="7" t="s">
        <v>163</v>
      </c>
      <c r="G261" s="75">
        <f>+G262+G263</f>
        <v>3102885</v>
      </c>
      <c r="H261" s="75">
        <f>+H262+H263</f>
        <v>2902885</v>
      </c>
      <c r="I261" s="109">
        <f>SUM(I262:I263)</f>
        <v>118570</v>
      </c>
      <c r="J261" s="30" t="s">
        <v>19</v>
      </c>
    </row>
    <row r="262" spans="1:10" ht="12.75">
      <c r="A262" s="49">
        <v>2</v>
      </c>
      <c r="B262" s="10">
        <v>4</v>
      </c>
      <c r="C262" s="11">
        <v>1</v>
      </c>
      <c r="D262" s="44">
        <v>4</v>
      </c>
      <c r="E262" s="11">
        <v>1</v>
      </c>
      <c r="F262" s="43" t="s">
        <v>192</v>
      </c>
      <c r="G262" s="30">
        <v>500000</v>
      </c>
      <c r="H262" s="30">
        <v>500000</v>
      </c>
      <c r="I262" s="111">
        <v>118570</v>
      </c>
      <c r="J262" s="30" t="s">
        <v>19</v>
      </c>
    </row>
    <row r="263" spans="1:10" ht="12.75">
      <c r="A263" s="49">
        <v>2</v>
      </c>
      <c r="B263" s="10">
        <v>4</v>
      </c>
      <c r="C263" s="11">
        <v>1</v>
      </c>
      <c r="D263" s="44">
        <v>4</v>
      </c>
      <c r="E263" s="11">
        <v>2</v>
      </c>
      <c r="F263" s="43" t="s">
        <v>236</v>
      </c>
      <c r="G263" s="30">
        <v>2602885</v>
      </c>
      <c r="H263" s="30">
        <v>2402885</v>
      </c>
      <c r="I263" s="111">
        <v>0</v>
      </c>
      <c r="J263" s="30"/>
    </row>
    <row r="264" spans="1:10" ht="12.75">
      <c r="A264" s="72">
        <v>2</v>
      </c>
      <c r="B264" s="4">
        <v>4</v>
      </c>
      <c r="C264" s="8">
        <v>1</v>
      </c>
      <c r="D264" s="8">
        <v>5</v>
      </c>
      <c r="E264" s="8"/>
      <c r="F264" s="31" t="s">
        <v>237</v>
      </c>
      <c r="G264" s="18">
        <v>0</v>
      </c>
      <c r="H264" s="75">
        <v>0</v>
      </c>
      <c r="I264" s="109">
        <f>SUM(I266)</f>
        <v>0</v>
      </c>
      <c r="J264" s="30"/>
    </row>
    <row r="265" spans="1:10" ht="12.75" hidden="1">
      <c r="A265" s="72">
        <v>2</v>
      </c>
      <c r="B265" s="4">
        <v>4</v>
      </c>
      <c r="C265" s="8">
        <v>1</v>
      </c>
      <c r="D265" s="8">
        <v>5</v>
      </c>
      <c r="E265" s="8">
        <v>1</v>
      </c>
      <c r="F265" s="31" t="s">
        <v>237</v>
      </c>
      <c r="G265" s="75">
        <v>0</v>
      </c>
      <c r="H265" s="75">
        <v>0</v>
      </c>
      <c r="I265" s="111">
        <f>+I267</f>
        <v>10000</v>
      </c>
      <c r="J265" s="75" t="s">
        <v>19</v>
      </c>
    </row>
    <row r="266" spans="1:10" ht="12.75">
      <c r="A266" s="49">
        <v>2</v>
      </c>
      <c r="B266" s="10">
        <v>4</v>
      </c>
      <c r="C266" s="44">
        <v>1</v>
      </c>
      <c r="D266" s="44">
        <v>5</v>
      </c>
      <c r="E266" s="44">
        <v>1</v>
      </c>
      <c r="F266" s="43" t="s">
        <v>237</v>
      </c>
      <c r="G266" s="30"/>
      <c r="H266" s="30"/>
      <c r="I266" s="111">
        <v>0</v>
      </c>
      <c r="J266" s="30"/>
    </row>
    <row r="267" spans="1:10" ht="12.75">
      <c r="A267" s="49">
        <v>2</v>
      </c>
      <c r="B267" s="4">
        <v>4</v>
      </c>
      <c r="C267" s="8">
        <v>1</v>
      </c>
      <c r="D267" s="8">
        <v>6</v>
      </c>
      <c r="E267" s="11">
        <v>1</v>
      </c>
      <c r="F267" s="31" t="s">
        <v>193</v>
      </c>
      <c r="G267" s="18">
        <v>0</v>
      </c>
      <c r="H267" s="75">
        <v>200000</v>
      </c>
      <c r="I267" s="112">
        <f>SUM(I268)</f>
        <v>10000</v>
      </c>
      <c r="J267" s="30"/>
    </row>
    <row r="268" spans="1:10" ht="12.75">
      <c r="A268" s="49">
        <v>2</v>
      </c>
      <c r="B268" s="10">
        <v>4</v>
      </c>
      <c r="C268" s="44">
        <v>1</v>
      </c>
      <c r="D268" s="44">
        <v>6</v>
      </c>
      <c r="E268" s="44">
        <v>1</v>
      </c>
      <c r="F268" s="43" t="s">
        <v>193</v>
      </c>
      <c r="G268" s="18"/>
      <c r="H268" s="30"/>
      <c r="I268" s="93">
        <v>10000</v>
      </c>
      <c r="J268" s="30"/>
    </row>
    <row r="269" spans="1:10" ht="12.75">
      <c r="A269" s="72">
        <v>2</v>
      </c>
      <c r="B269" s="4">
        <v>4</v>
      </c>
      <c r="C269" s="8">
        <v>7</v>
      </c>
      <c r="D269" s="8"/>
      <c r="E269" s="8"/>
      <c r="F269" s="7" t="s">
        <v>149</v>
      </c>
      <c r="G269" s="75">
        <f>+G270</f>
        <v>1500000</v>
      </c>
      <c r="H269" s="75">
        <f>+H270</f>
        <v>1500000</v>
      </c>
      <c r="I269" s="109">
        <f>+I270</f>
        <v>0</v>
      </c>
      <c r="J269" s="30" t="s">
        <v>19</v>
      </c>
    </row>
    <row r="270" spans="1:10" s="98" customFormat="1" ht="12.75">
      <c r="A270" s="72">
        <v>2</v>
      </c>
      <c r="B270" s="4">
        <v>4</v>
      </c>
      <c r="C270" s="8">
        <v>7</v>
      </c>
      <c r="D270" s="8">
        <v>2</v>
      </c>
      <c r="E270" s="8"/>
      <c r="F270" s="7" t="s">
        <v>125</v>
      </c>
      <c r="G270" s="75">
        <v>1500000</v>
      </c>
      <c r="H270" s="75">
        <v>1500000</v>
      </c>
      <c r="I270" s="109">
        <f>SUM(I271)</f>
        <v>0</v>
      </c>
      <c r="J270" s="14" t="s">
        <v>19</v>
      </c>
    </row>
    <row r="271" spans="1:10" ht="12.75">
      <c r="A271" s="49">
        <v>2</v>
      </c>
      <c r="B271" s="10">
        <v>4</v>
      </c>
      <c r="C271" s="11">
        <v>7</v>
      </c>
      <c r="D271" s="44">
        <v>2</v>
      </c>
      <c r="E271" s="11">
        <v>1</v>
      </c>
      <c r="F271" s="43" t="s">
        <v>198</v>
      </c>
      <c r="G271" s="30">
        <v>0</v>
      </c>
      <c r="H271" s="30">
        <v>0</v>
      </c>
      <c r="I271" s="93">
        <v>0</v>
      </c>
      <c r="J271" s="13" t="s">
        <v>19</v>
      </c>
    </row>
    <row r="272" spans="1:10" ht="12.75">
      <c r="A272" s="33">
        <v>2</v>
      </c>
      <c r="B272" s="33">
        <v>4</v>
      </c>
      <c r="C272" s="33"/>
      <c r="D272" s="33"/>
      <c r="E272" s="33"/>
      <c r="F272" s="83" t="s">
        <v>153</v>
      </c>
      <c r="G272" s="85"/>
      <c r="H272" s="85"/>
      <c r="I272" s="116">
        <v>0</v>
      </c>
      <c r="J272" s="86">
        <f>+I256</f>
        <v>143570</v>
      </c>
    </row>
    <row r="273" spans="1:10" ht="12.75">
      <c r="A273" s="49"/>
      <c r="B273" s="4"/>
      <c r="C273" s="11"/>
      <c r="D273" s="44"/>
      <c r="E273" s="11"/>
      <c r="F273" s="12"/>
      <c r="G273" s="30"/>
      <c r="H273" s="30"/>
      <c r="I273" s="117"/>
      <c r="J273" s="13" t="s">
        <v>29</v>
      </c>
    </row>
    <row r="274" spans="1:10" ht="15.75">
      <c r="A274" s="70">
        <v>2</v>
      </c>
      <c r="B274" s="34">
        <v>6</v>
      </c>
      <c r="C274" s="38" t="s">
        <v>19</v>
      </c>
      <c r="D274" s="33" t="s">
        <v>19</v>
      </c>
      <c r="E274" s="33"/>
      <c r="F274" s="40" t="s">
        <v>126</v>
      </c>
      <c r="G274" s="37">
        <f>+G275+G284+G289+G292+G295++G306+G309</f>
        <v>16804812</v>
      </c>
      <c r="H274" s="37" t="e">
        <f>+H275+H284+H292+H295+H306+H309</f>
        <v>#REF!</v>
      </c>
      <c r="I274" s="113">
        <f>+I275+I292+I295+I309+I284+I314+I289+I306</f>
        <v>1081982.53</v>
      </c>
      <c r="J274" s="37" t="s">
        <v>19</v>
      </c>
    </row>
    <row r="275" spans="1:10" ht="12.75" customHeight="1">
      <c r="A275" s="49">
        <v>2</v>
      </c>
      <c r="B275" s="4">
        <v>6</v>
      </c>
      <c r="C275" s="11">
        <v>1</v>
      </c>
      <c r="D275" s="8" t="s">
        <v>19</v>
      </c>
      <c r="E275" s="11"/>
      <c r="F275" s="7" t="s">
        <v>127</v>
      </c>
      <c r="G275" s="17">
        <f>+G276+G278+G280+G282</f>
        <v>9032860</v>
      </c>
      <c r="H275" s="17" t="e">
        <f>+H276+#REF!+H278+H280+H282</f>
        <v>#REF!</v>
      </c>
      <c r="I275" s="109">
        <f>+I276+I278+I280+I282</f>
        <v>954486.73</v>
      </c>
      <c r="J275" s="17" t="s">
        <v>29</v>
      </c>
    </row>
    <row r="276" spans="1:10" s="98" customFormat="1" ht="12.75" customHeight="1">
      <c r="A276" s="72">
        <v>2</v>
      </c>
      <c r="B276" s="4">
        <v>6</v>
      </c>
      <c r="C276" s="8">
        <v>1</v>
      </c>
      <c r="D276" s="8">
        <v>1</v>
      </c>
      <c r="E276" s="8"/>
      <c r="F276" s="7" t="s">
        <v>128</v>
      </c>
      <c r="G276" s="17">
        <v>2472860</v>
      </c>
      <c r="H276" s="17">
        <v>2472860</v>
      </c>
      <c r="I276" s="109">
        <f>SUM(I277)</f>
        <v>794503.74</v>
      </c>
      <c r="J276" s="14" t="s">
        <v>19</v>
      </c>
    </row>
    <row r="277" spans="1:10" ht="12.75" customHeight="1">
      <c r="A277" s="49">
        <v>2</v>
      </c>
      <c r="B277" s="10">
        <v>6</v>
      </c>
      <c r="C277" s="44">
        <v>1</v>
      </c>
      <c r="D277" s="44">
        <v>1</v>
      </c>
      <c r="E277" s="44">
        <v>1</v>
      </c>
      <c r="F277" s="12" t="s">
        <v>128</v>
      </c>
      <c r="G277" s="18"/>
      <c r="H277" s="18"/>
      <c r="I277" s="93">
        <v>794503.74</v>
      </c>
      <c r="J277" s="13"/>
    </row>
    <row r="278" spans="1:10" s="98" customFormat="1" ht="12.75" customHeight="1">
      <c r="A278" s="72">
        <v>2</v>
      </c>
      <c r="B278" s="4">
        <v>6</v>
      </c>
      <c r="C278" s="8">
        <v>1</v>
      </c>
      <c r="D278" s="8">
        <v>3</v>
      </c>
      <c r="E278" s="8"/>
      <c r="F278" s="7" t="s">
        <v>258</v>
      </c>
      <c r="G278" s="17">
        <v>3500000</v>
      </c>
      <c r="H278" s="17">
        <v>3500000</v>
      </c>
      <c r="I278" s="109">
        <f>SUM(I279)</f>
        <v>43355.01</v>
      </c>
      <c r="J278" s="14" t="s">
        <v>19</v>
      </c>
    </row>
    <row r="279" spans="1:10" ht="12.75" customHeight="1">
      <c r="A279" s="49">
        <v>2</v>
      </c>
      <c r="B279" s="10">
        <v>6</v>
      </c>
      <c r="C279" s="11">
        <v>1</v>
      </c>
      <c r="D279" s="11">
        <v>3</v>
      </c>
      <c r="E279" s="11">
        <v>1</v>
      </c>
      <c r="F279" s="12" t="s">
        <v>206</v>
      </c>
      <c r="G279" s="18"/>
      <c r="H279" s="18"/>
      <c r="I279" s="93">
        <v>43355.01</v>
      </c>
      <c r="J279" s="13"/>
    </row>
    <row r="280" spans="1:10" s="98" customFormat="1" ht="12.75" customHeight="1">
      <c r="A280" s="72">
        <v>2</v>
      </c>
      <c r="B280" s="4">
        <v>6</v>
      </c>
      <c r="C280" s="8">
        <v>1</v>
      </c>
      <c r="D280" s="8">
        <v>4</v>
      </c>
      <c r="E280" s="8"/>
      <c r="F280" s="7" t="s">
        <v>129</v>
      </c>
      <c r="G280" s="17">
        <v>800000</v>
      </c>
      <c r="H280" s="17">
        <v>800000</v>
      </c>
      <c r="I280" s="109">
        <f>SUM(I281)</f>
        <v>16061.3</v>
      </c>
      <c r="J280" s="14" t="s">
        <v>19</v>
      </c>
    </row>
    <row r="281" spans="1:10" ht="12.75" customHeight="1">
      <c r="A281" s="49">
        <v>2</v>
      </c>
      <c r="B281" s="10">
        <v>6</v>
      </c>
      <c r="C281" s="11">
        <v>1</v>
      </c>
      <c r="D281" s="11">
        <v>4</v>
      </c>
      <c r="E281" s="11">
        <v>1</v>
      </c>
      <c r="F281" s="12" t="s">
        <v>129</v>
      </c>
      <c r="G281" s="18"/>
      <c r="H281" s="18"/>
      <c r="I281" s="93">
        <v>16061.3</v>
      </c>
      <c r="J281" s="13"/>
    </row>
    <row r="282" spans="1:10" ht="12.75" customHeight="1">
      <c r="A282" s="72">
        <v>2</v>
      </c>
      <c r="B282" s="4">
        <v>6</v>
      </c>
      <c r="C282" s="8">
        <v>1</v>
      </c>
      <c r="D282" s="8">
        <v>9</v>
      </c>
      <c r="E282" s="8"/>
      <c r="F282" s="7" t="s">
        <v>130</v>
      </c>
      <c r="G282" s="17">
        <v>2260000</v>
      </c>
      <c r="H282" s="17">
        <v>2260000</v>
      </c>
      <c r="I282" s="109">
        <f>SUM(I283)</f>
        <v>100566.68</v>
      </c>
      <c r="J282" s="14"/>
    </row>
    <row r="283" spans="1:10" ht="12.75" customHeight="1">
      <c r="A283" s="49">
        <v>2</v>
      </c>
      <c r="B283" s="10">
        <v>6</v>
      </c>
      <c r="C283" s="44">
        <v>1</v>
      </c>
      <c r="D283" s="44">
        <v>9</v>
      </c>
      <c r="E283" s="44">
        <v>1</v>
      </c>
      <c r="F283" s="12" t="s">
        <v>130</v>
      </c>
      <c r="G283" s="18"/>
      <c r="H283" s="18"/>
      <c r="I283" s="93">
        <v>100566.68</v>
      </c>
      <c r="J283" s="13"/>
    </row>
    <row r="284" spans="1:10" ht="12.75" customHeight="1">
      <c r="A284" s="72">
        <v>2</v>
      </c>
      <c r="B284" s="4">
        <v>6</v>
      </c>
      <c r="C284" s="8">
        <v>2</v>
      </c>
      <c r="D284" s="8"/>
      <c r="E284" s="8"/>
      <c r="F284" s="7" t="s">
        <v>164</v>
      </c>
      <c r="G284" s="17">
        <f>+G285+G287</f>
        <v>2150000</v>
      </c>
      <c r="H284" s="17">
        <f>+H285+H287</f>
        <v>2150000</v>
      </c>
      <c r="I284" s="109">
        <f>+I285+I287</f>
        <v>0</v>
      </c>
      <c r="J284" s="14"/>
    </row>
    <row r="285" spans="1:10" ht="12.75" customHeight="1">
      <c r="A285" s="72">
        <v>2</v>
      </c>
      <c r="B285" s="4">
        <v>6</v>
      </c>
      <c r="C285" s="8">
        <v>2</v>
      </c>
      <c r="D285" s="8">
        <v>1</v>
      </c>
      <c r="E285" s="8"/>
      <c r="F285" s="7" t="s">
        <v>166</v>
      </c>
      <c r="G285" s="17">
        <f>+G286</f>
        <v>1300000</v>
      </c>
      <c r="H285" s="17">
        <v>1300000</v>
      </c>
      <c r="I285" s="109">
        <f>+I286</f>
        <v>0</v>
      </c>
      <c r="J285" s="14"/>
    </row>
    <row r="286" spans="1:10" ht="12.75" customHeight="1">
      <c r="A286" s="49">
        <v>2</v>
      </c>
      <c r="B286" s="10">
        <v>6</v>
      </c>
      <c r="C286" s="44">
        <v>2</v>
      </c>
      <c r="D286" s="44">
        <v>1</v>
      </c>
      <c r="E286" s="44">
        <v>1</v>
      </c>
      <c r="F286" s="12" t="s">
        <v>165</v>
      </c>
      <c r="G286" s="18">
        <v>1300000</v>
      </c>
      <c r="H286" s="18">
        <v>1300000</v>
      </c>
      <c r="I286" s="111">
        <v>0</v>
      </c>
      <c r="J286" s="14"/>
    </row>
    <row r="287" spans="1:10" s="98" customFormat="1" ht="12.75" customHeight="1">
      <c r="A287" s="72">
        <v>2</v>
      </c>
      <c r="B287" s="4">
        <v>6</v>
      </c>
      <c r="C287" s="8">
        <v>2</v>
      </c>
      <c r="D287" s="8">
        <v>3</v>
      </c>
      <c r="E287" s="8"/>
      <c r="F287" s="31" t="s">
        <v>185</v>
      </c>
      <c r="G287" s="17">
        <v>850000</v>
      </c>
      <c r="H287" s="17">
        <v>850000</v>
      </c>
      <c r="I287" s="109">
        <f>SUM(I288)</f>
        <v>0</v>
      </c>
      <c r="J287" s="14"/>
    </row>
    <row r="288" spans="1:11" ht="12.75" customHeight="1">
      <c r="A288" s="49">
        <v>2</v>
      </c>
      <c r="B288" s="10">
        <v>6</v>
      </c>
      <c r="C288" s="44">
        <v>2</v>
      </c>
      <c r="D288" s="44">
        <v>3</v>
      </c>
      <c r="E288" s="44">
        <v>1</v>
      </c>
      <c r="F288" s="43" t="s">
        <v>185</v>
      </c>
      <c r="G288" s="18"/>
      <c r="H288" s="18"/>
      <c r="I288" s="111">
        <v>0</v>
      </c>
      <c r="J288" s="13"/>
      <c r="K288" s="93"/>
    </row>
    <row r="289" spans="1:11" ht="12.75" customHeight="1">
      <c r="A289" s="72">
        <v>2</v>
      </c>
      <c r="B289" s="4">
        <v>6</v>
      </c>
      <c r="C289" s="8">
        <v>3</v>
      </c>
      <c r="D289" s="8"/>
      <c r="E289" s="8"/>
      <c r="F289" s="31" t="s">
        <v>220</v>
      </c>
      <c r="G289" s="17"/>
      <c r="H289" s="17" t="e">
        <f>+H290</f>
        <v>#REF!</v>
      </c>
      <c r="I289" s="109">
        <f>SUM(I290)</f>
        <v>0</v>
      </c>
      <c r="J289" s="14"/>
      <c r="K289" s="93"/>
    </row>
    <row r="290" spans="1:11" ht="12.75" customHeight="1">
      <c r="A290" s="72">
        <v>2</v>
      </c>
      <c r="B290" s="4">
        <v>6</v>
      </c>
      <c r="C290" s="8">
        <v>3</v>
      </c>
      <c r="D290" s="8">
        <v>1</v>
      </c>
      <c r="E290" s="8"/>
      <c r="F290" s="31" t="s">
        <v>221</v>
      </c>
      <c r="G290" s="17"/>
      <c r="H290" s="18" t="e">
        <f>+#REF!</f>
        <v>#REF!</v>
      </c>
      <c r="I290" s="111">
        <f>SUM(I291)</f>
        <v>0</v>
      </c>
      <c r="J290" s="14"/>
      <c r="K290" s="95"/>
    </row>
    <row r="291" spans="1:11" ht="12.75" customHeight="1">
      <c r="A291" s="49">
        <v>2</v>
      </c>
      <c r="B291" s="10">
        <v>6</v>
      </c>
      <c r="C291" s="44">
        <v>3</v>
      </c>
      <c r="D291" s="44">
        <v>1</v>
      </c>
      <c r="E291" s="44">
        <v>1</v>
      </c>
      <c r="F291" s="43" t="s">
        <v>221</v>
      </c>
      <c r="G291" s="18"/>
      <c r="H291" s="18"/>
      <c r="I291" s="111">
        <v>0</v>
      </c>
      <c r="J291" s="13"/>
      <c r="K291" s="93"/>
    </row>
    <row r="292" spans="1:11" ht="12.75" customHeight="1">
      <c r="A292" s="72">
        <v>2</v>
      </c>
      <c r="B292" s="4">
        <v>6</v>
      </c>
      <c r="C292" s="8">
        <v>4</v>
      </c>
      <c r="D292" s="8" t="s">
        <v>19</v>
      </c>
      <c r="E292" s="8"/>
      <c r="F292" s="7" t="s">
        <v>131</v>
      </c>
      <c r="G292" s="17">
        <f>+G293</f>
        <v>181730</v>
      </c>
      <c r="H292" s="17" t="e">
        <f>+H293+H294+#REF!</f>
        <v>#REF!</v>
      </c>
      <c r="I292" s="109">
        <f>SUM(I293)</f>
        <v>0</v>
      </c>
      <c r="J292" s="13"/>
      <c r="K292" s="95"/>
    </row>
    <row r="293" spans="1:10" s="98" customFormat="1" ht="12.75" customHeight="1">
      <c r="A293" s="72">
        <v>2</v>
      </c>
      <c r="B293" s="4">
        <v>6</v>
      </c>
      <c r="C293" s="8">
        <v>4</v>
      </c>
      <c r="D293" s="8">
        <v>1</v>
      </c>
      <c r="E293" s="8"/>
      <c r="F293" s="31" t="s">
        <v>132</v>
      </c>
      <c r="G293" s="17">
        <v>181730</v>
      </c>
      <c r="H293" s="17">
        <v>381730</v>
      </c>
      <c r="I293" s="109">
        <f>SUM(I294)</f>
        <v>0</v>
      </c>
      <c r="J293" s="14"/>
    </row>
    <row r="294" spans="1:10" ht="12.75" customHeight="1">
      <c r="A294" s="49">
        <v>2</v>
      </c>
      <c r="B294" s="10">
        <v>6</v>
      </c>
      <c r="C294" s="11">
        <v>4</v>
      </c>
      <c r="D294" s="11">
        <v>1</v>
      </c>
      <c r="E294" s="11">
        <v>1</v>
      </c>
      <c r="F294" s="43" t="s">
        <v>132</v>
      </c>
      <c r="G294" s="18"/>
      <c r="H294" s="18">
        <v>0</v>
      </c>
      <c r="I294" s="93">
        <v>0</v>
      </c>
      <c r="J294" s="13"/>
    </row>
    <row r="295" spans="1:10" ht="12.75" customHeight="1">
      <c r="A295" s="72">
        <v>2</v>
      </c>
      <c r="B295" s="4">
        <v>6</v>
      </c>
      <c r="C295" s="8">
        <v>5</v>
      </c>
      <c r="D295" s="8"/>
      <c r="E295" s="8"/>
      <c r="F295" s="31" t="s">
        <v>150</v>
      </c>
      <c r="G295" s="17">
        <f>+G296+G304</f>
        <v>1696700</v>
      </c>
      <c r="H295" s="17">
        <f>+H296+H304</f>
        <v>1696700</v>
      </c>
      <c r="I295" s="109">
        <f>+I296+I298+I300+I302+I304</f>
        <v>127495.8</v>
      </c>
      <c r="J295" s="14"/>
    </row>
    <row r="296" spans="1:10" ht="12.75" customHeight="1">
      <c r="A296" s="72">
        <v>2</v>
      </c>
      <c r="B296" s="4">
        <v>6</v>
      </c>
      <c r="C296" s="8">
        <v>5</v>
      </c>
      <c r="D296" s="8">
        <v>4</v>
      </c>
      <c r="E296" s="8"/>
      <c r="F296" s="31" t="s">
        <v>254</v>
      </c>
      <c r="G296" s="17">
        <f>+G297+G298</f>
        <v>1196700</v>
      </c>
      <c r="H296" s="17">
        <f>+H297+H298</f>
        <v>1196700</v>
      </c>
      <c r="I296" s="109">
        <f>SUM(I297)</f>
        <v>127495.8</v>
      </c>
      <c r="J296" s="14"/>
    </row>
    <row r="297" spans="1:10" ht="12.75" customHeight="1">
      <c r="A297" s="49">
        <v>2</v>
      </c>
      <c r="B297" s="10">
        <v>6</v>
      </c>
      <c r="C297" s="44">
        <v>5</v>
      </c>
      <c r="D297" s="44">
        <v>4</v>
      </c>
      <c r="E297" s="44">
        <v>1</v>
      </c>
      <c r="F297" s="43" t="s">
        <v>194</v>
      </c>
      <c r="G297" s="18">
        <v>1030000</v>
      </c>
      <c r="H297" s="18">
        <v>1030000</v>
      </c>
      <c r="I297" s="111">
        <v>127495.8</v>
      </c>
      <c r="J297" s="14"/>
    </row>
    <row r="298" spans="1:10" s="98" customFormat="1" ht="12.75" customHeight="1">
      <c r="A298" s="72">
        <v>2</v>
      </c>
      <c r="B298" s="4">
        <v>6</v>
      </c>
      <c r="C298" s="8">
        <v>5</v>
      </c>
      <c r="D298" s="8">
        <v>5</v>
      </c>
      <c r="E298" s="8"/>
      <c r="F298" s="31" t="s">
        <v>259</v>
      </c>
      <c r="G298" s="17">
        <v>166700</v>
      </c>
      <c r="H298" s="17">
        <v>166700</v>
      </c>
      <c r="I298" s="109">
        <f>SUM(I299)</f>
        <v>0</v>
      </c>
      <c r="J298" s="14" t="s">
        <v>19</v>
      </c>
    </row>
    <row r="299" spans="1:10" ht="12.75" customHeight="1">
      <c r="A299" s="49">
        <v>2</v>
      </c>
      <c r="B299" s="10">
        <v>6</v>
      </c>
      <c r="C299" s="44">
        <v>5</v>
      </c>
      <c r="D299" s="44">
        <v>5</v>
      </c>
      <c r="E299" s="44">
        <v>1</v>
      </c>
      <c r="F299" s="43" t="s">
        <v>259</v>
      </c>
      <c r="G299" s="18"/>
      <c r="H299" s="18"/>
      <c r="I299" s="111">
        <v>0</v>
      </c>
      <c r="J299" s="13"/>
    </row>
    <row r="300" spans="1:10" s="98" customFormat="1" ht="12.75" customHeight="1">
      <c r="A300" s="72">
        <v>2</v>
      </c>
      <c r="B300" s="4">
        <v>6</v>
      </c>
      <c r="C300" s="8">
        <v>5</v>
      </c>
      <c r="D300" s="8">
        <v>6</v>
      </c>
      <c r="E300" s="8"/>
      <c r="F300" s="31" t="s">
        <v>158</v>
      </c>
      <c r="G300" s="92">
        <v>0</v>
      </c>
      <c r="H300" s="17">
        <v>0</v>
      </c>
      <c r="I300" s="109">
        <f>SUM(I301)</f>
        <v>0</v>
      </c>
      <c r="J300" s="14"/>
    </row>
    <row r="301" spans="1:10" ht="12.75" customHeight="1">
      <c r="A301" s="49">
        <v>2</v>
      </c>
      <c r="B301" s="10">
        <v>6</v>
      </c>
      <c r="C301" s="44">
        <v>5</v>
      </c>
      <c r="D301" s="44">
        <v>6</v>
      </c>
      <c r="E301" s="44">
        <v>1</v>
      </c>
      <c r="F301" s="43" t="s">
        <v>158</v>
      </c>
      <c r="G301" s="89"/>
      <c r="H301" s="18"/>
      <c r="I301" s="93">
        <v>0</v>
      </c>
      <c r="J301" s="13"/>
    </row>
    <row r="302" spans="1:10" s="98" customFormat="1" ht="12.75" customHeight="1">
      <c r="A302" s="72">
        <v>2</v>
      </c>
      <c r="B302" s="4">
        <v>6</v>
      </c>
      <c r="C302" s="8">
        <v>5</v>
      </c>
      <c r="D302" s="8">
        <v>7</v>
      </c>
      <c r="E302" s="8"/>
      <c r="F302" s="31" t="s">
        <v>260</v>
      </c>
      <c r="G302" s="92"/>
      <c r="H302" s="17">
        <v>0</v>
      </c>
      <c r="I302" s="109">
        <f>SUM(I303)</f>
        <v>0</v>
      </c>
      <c r="J302" s="14"/>
    </row>
    <row r="303" spans="1:10" ht="12.75" customHeight="1">
      <c r="A303" s="49">
        <v>2</v>
      </c>
      <c r="B303" s="10">
        <v>6</v>
      </c>
      <c r="C303" s="44">
        <v>5</v>
      </c>
      <c r="D303" s="44">
        <v>7</v>
      </c>
      <c r="E303" s="44">
        <v>1</v>
      </c>
      <c r="F303" s="43" t="s">
        <v>260</v>
      </c>
      <c r="G303" s="89"/>
      <c r="H303" s="18"/>
      <c r="I303" s="93">
        <v>0</v>
      </c>
      <c r="J303" s="13"/>
    </row>
    <row r="304" spans="1:10" s="98" customFormat="1" ht="12.75" customHeight="1">
      <c r="A304" s="72">
        <v>2</v>
      </c>
      <c r="B304" s="4">
        <v>6</v>
      </c>
      <c r="C304" s="8">
        <v>5</v>
      </c>
      <c r="D304" s="8">
        <v>8</v>
      </c>
      <c r="E304" s="8"/>
      <c r="F304" s="31" t="s">
        <v>238</v>
      </c>
      <c r="G304" s="92">
        <v>500000</v>
      </c>
      <c r="H304" s="17">
        <v>500000</v>
      </c>
      <c r="I304" s="109">
        <f>SUM(I305)</f>
        <v>0</v>
      </c>
      <c r="J304" s="14"/>
    </row>
    <row r="305" spans="1:10" ht="12.75" customHeight="1">
      <c r="A305" s="49">
        <v>2</v>
      </c>
      <c r="B305" s="10">
        <v>6</v>
      </c>
      <c r="C305" s="11">
        <v>5</v>
      </c>
      <c r="D305" s="11">
        <v>8</v>
      </c>
      <c r="E305" s="11">
        <v>1</v>
      </c>
      <c r="F305" s="43" t="s">
        <v>238</v>
      </c>
      <c r="G305" s="89"/>
      <c r="H305" s="18"/>
      <c r="I305" s="93">
        <v>0</v>
      </c>
      <c r="J305" s="14"/>
    </row>
    <row r="306" spans="1:10" ht="12.75" customHeight="1">
      <c r="A306" s="72">
        <v>2</v>
      </c>
      <c r="B306" s="4">
        <v>6</v>
      </c>
      <c r="C306" s="8">
        <v>6</v>
      </c>
      <c r="D306" s="8"/>
      <c r="E306" s="8"/>
      <c r="F306" s="31" t="s">
        <v>222</v>
      </c>
      <c r="G306" s="92">
        <f aca="true" t="shared" si="0" ref="G306:I307">+G307</f>
        <v>18000</v>
      </c>
      <c r="H306" s="17">
        <f t="shared" si="0"/>
        <v>18000</v>
      </c>
      <c r="I306" s="109">
        <f t="shared" si="0"/>
        <v>0</v>
      </c>
      <c r="J306" s="14"/>
    </row>
    <row r="307" spans="1:10" s="98" customFormat="1" ht="12.75" customHeight="1">
      <c r="A307" s="72">
        <v>2</v>
      </c>
      <c r="B307" s="4">
        <v>6</v>
      </c>
      <c r="C307" s="8">
        <v>6</v>
      </c>
      <c r="D307" s="8">
        <v>2</v>
      </c>
      <c r="E307" s="8"/>
      <c r="F307" s="31" t="s">
        <v>223</v>
      </c>
      <c r="G307" s="92">
        <f t="shared" si="0"/>
        <v>18000</v>
      </c>
      <c r="H307" s="17">
        <f t="shared" si="0"/>
        <v>18000</v>
      </c>
      <c r="I307" s="109">
        <f t="shared" si="0"/>
        <v>0</v>
      </c>
      <c r="J307" s="14"/>
    </row>
    <row r="308" spans="1:10" ht="12.75" customHeight="1">
      <c r="A308" s="49">
        <v>2</v>
      </c>
      <c r="B308" s="10">
        <v>6</v>
      </c>
      <c r="C308" s="11">
        <v>6</v>
      </c>
      <c r="D308" s="11">
        <v>2</v>
      </c>
      <c r="E308" s="11">
        <v>1</v>
      </c>
      <c r="F308" s="43" t="s">
        <v>223</v>
      </c>
      <c r="G308" s="89">
        <v>18000</v>
      </c>
      <c r="H308" s="18">
        <v>18000</v>
      </c>
      <c r="I308" s="93">
        <v>0</v>
      </c>
      <c r="J308" s="13"/>
    </row>
    <row r="309" spans="1:10" ht="12.75" customHeight="1">
      <c r="A309" s="72">
        <v>2</v>
      </c>
      <c r="B309" s="4">
        <v>6</v>
      </c>
      <c r="C309" s="8">
        <v>8</v>
      </c>
      <c r="D309" s="8"/>
      <c r="E309" s="8"/>
      <c r="F309" s="31" t="s">
        <v>133</v>
      </c>
      <c r="G309" s="17">
        <f>+G310+G312</f>
        <v>3725522</v>
      </c>
      <c r="H309" s="17" t="e">
        <f>+H310+H312</f>
        <v>#REF!</v>
      </c>
      <c r="I309" s="109">
        <f>+I310+I312</f>
        <v>0</v>
      </c>
      <c r="J309" s="14" t="s">
        <v>29</v>
      </c>
    </row>
    <row r="310" spans="1:10" ht="12.75" customHeight="1">
      <c r="A310" s="72">
        <v>2</v>
      </c>
      <c r="B310" s="4">
        <v>6</v>
      </c>
      <c r="C310" s="8">
        <v>8</v>
      </c>
      <c r="D310" s="8">
        <v>3</v>
      </c>
      <c r="E310" s="8"/>
      <c r="F310" s="31" t="s">
        <v>151</v>
      </c>
      <c r="G310" s="17">
        <f>+G311</f>
        <v>100000</v>
      </c>
      <c r="H310" s="17" t="e">
        <f>+H311+#REF!</f>
        <v>#REF!</v>
      </c>
      <c r="I310" s="109">
        <f>SUM(I311)</f>
        <v>0</v>
      </c>
      <c r="J310" s="13"/>
    </row>
    <row r="311" spans="1:10" ht="12.75" customHeight="1">
      <c r="A311" s="49">
        <v>2</v>
      </c>
      <c r="B311" s="10">
        <v>6</v>
      </c>
      <c r="C311" s="11">
        <v>8</v>
      </c>
      <c r="D311" s="11">
        <v>3</v>
      </c>
      <c r="E311" s="11">
        <v>1</v>
      </c>
      <c r="F311" s="43" t="s">
        <v>134</v>
      </c>
      <c r="G311" s="18">
        <v>100000</v>
      </c>
      <c r="H311" s="18">
        <v>100000</v>
      </c>
      <c r="I311" s="111">
        <v>0</v>
      </c>
      <c r="J311" s="13"/>
    </row>
    <row r="312" spans="1:10" ht="12.75" customHeight="1">
      <c r="A312" s="72">
        <v>2</v>
      </c>
      <c r="B312" s="4">
        <v>6</v>
      </c>
      <c r="C312" s="8">
        <v>8</v>
      </c>
      <c r="D312" s="8">
        <v>8</v>
      </c>
      <c r="E312" s="8"/>
      <c r="F312" s="31" t="s">
        <v>135</v>
      </c>
      <c r="G312" s="17">
        <f>+G313</f>
        <v>3625522</v>
      </c>
      <c r="H312" s="17">
        <f>+H313</f>
        <v>3625522</v>
      </c>
      <c r="I312" s="109">
        <f>+I313</f>
        <v>0</v>
      </c>
      <c r="J312" s="14" t="s">
        <v>19</v>
      </c>
    </row>
    <row r="313" spans="1:10" ht="12.75" customHeight="1">
      <c r="A313" s="49">
        <v>2</v>
      </c>
      <c r="B313" s="10">
        <v>6</v>
      </c>
      <c r="C313" s="11">
        <v>8</v>
      </c>
      <c r="D313" s="11">
        <v>8</v>
      </c>
      <c r="E313" s="11">
        <v>1</v>
      </c>
      <c r="F313" s="43" t="s">
        <v>136</v>
      </c>
      <c r="G313" s="18">
        <v>3625522</v>
      </c>
      <c r="H313" s="18">
        <v>3625522</v>
      </c>
      <c r="I313" s="111">
        <v>0</v>
      </c>
      <c r="J313" s="13" t="s">
        <v>19</v>
      </c>
    </row>
    <row r="314" spans="1:10" ht="12.75" customHeight="1">
      <c r="A314" s="72">
        <v>2</v>
      </c>
      <c r="B314" s="4">
        <v>6</v>
      </c>
      <c r="C314" s="8">
        <v>9</v>
      </c>
      <c r="D314" s="8"/>
      <c r="E314" s="8"/>
      <c r="F314" s="31" t="s">
        <v>213</v>
      </c>
      <c r="G314" s="17"/>
      <c r="H314" s="17">
        <f>+H315</f>
        <v>0</v>
      </c>
      <c r="I314" s="109">
        <f>+I315</f>
        <v>0</v>
      </c>
      <c r="J314" s="14" t="s">
        <v>19</v>
      </c>
    </row>
    <row r="315" spans="1:10" s="98" customFormat="1" ht="12.75" customHeight="1">
      <c r="A315" s="72">
        <v>2</v>
      </c>
      <c r="B315" s="4">
        <v>6</v>
      </c>
      <c r="C315" s="8">
        <v>9</v>
      </c>
      <c r="D315" s="8">
        <v>5</v>
      </c>
      <c r="E315" s="8"/>
      <c r="F315" s="31" t="s">
        <v>214</v>
      </c>
      <c r="G315" s="17"/>
      <c r="H315" s="17">
        <f>+H316</f>
        <v>0</v>
      </c>
      <c r="I315" s="109">
        <f>+I316</f>
        <v>0</v>
      </c>
      <c r="J315" s="14"/>
    </row>
    <row r="316" spans="1:10" ht="12.75" customHeight="1">
      <c r="A316" s="49">
        <v>2</v>
      </c>
      <c r="B316" s="10">
        <v>6</v>
      </c>
      <c r="C316" s="11">
        <v>9</v>
      </c>
      <c r="D316" s="11">
        <v>5</v>
      </c>
      <c r="E316" s="11">
        <v>1</v>
      </c>
      <c r="F316" s="43" t="s">
        <v>215</v>
      </c>
      <c r="G316" s="18"/>
      <c r="H316" s="18">
        <v>0</v>
      </c>
      <c r="I316" s="93">
        <v>0</v>
      </c>
      <c r="J316" s="13"/>
    </row>
    <row r="317" spans="1:10" ht="10.5" customHeight="1">
      <c r="A317" s="49"/>
      <c r="B317" s="4"/>
      <c r="C317" s="11"/>
      <c r="D317" s="11"/>
      <c r="E317" s="11"/>
      <c r="F317" s="43"/>
      <c r="G317" s="18"/>
      <c r="H317" s="18"/>
      <c r="I317" s="111"/>
      <c r="J317" s="13"/>
    </row>
    <row r="318" spans="1:10" ht="12.75" customHeight="1">
      <c r="A318" s="34"/>
      <c r="B318" s="34"/>
      <c r="C318" s="34"/>
      <c r="D318" s="34"/>
      <c r="E318" s="34"/>
      <c r="F318" s="83" t="s">
        <v>156</v>
      </c>
      <c r="G318" s="84"/>
      <c r="H318" s="84"/>
      <c r="I318" s="118"/>
      <c r="J318" s="37">
        <f>+I274</f>
        <v>1081982.53</v>
      </c>
    </row>
    <row r="319" spans="1:10" ht="12.75" customHeight="1">
      <c r="A319" s="49"/>
      <c r="B319" s="4"/>
      <c r="C319" s="11"/>
      <c r="D319" s="11"/>
      <c r="E319" s="11"/>
      <c r="F319" s="43"/>
      <c r="G319" s="18"/>
      <c r="H319" s="18"/>
      <c r="I319" s="111"/>
      <c r="J319" s="13"/>
    </row>
    <row r="320" spans="1:10" ht="18" customHeight="1">
      <c r="A320" s="34">
        <v>2</v>
      </c>
      <c r="B320" s="34">
        <v>7</v>
      </c>
      <c r="C320" s="34"/>
      <c r="D320" s="34"/>
      <c r="E320" s="34"/>
      <c r="F320" s="36" t="s">
        <v>137</v>
      </c>
      <c r="G320" s="79">
        <f aca="true" t="shared" si="1" ref="G320:I321">+G321</f>
        <v>0</v>
      </c>
      <c r="H320" s="76">
        <f t="shared" si="1"/>
        <v>3800000</v>
      </c>
      <c r="I320" s="108">
        <f t="shared" si="1"/>
        <v>0</v>
      </c>
      <c r="J320" s="76"/>
    </row>
    <row r="321" spans="1:10" ht="12.75" customHeight="1">
      <c r="A321" s="72">
        <v>2</v>
      </c>
      <c r="B321" s="4">
        <v>7</v>
      </c>
      <c r="C321" s="8">
        <v>1</v>
      </c>
      <c r="D321" s="8"/>
      <c r="E321" s="8"/>
      <c r="F321" s="31" t="s">
        <v>217</v>
      </c>
      <c r="G321" s="17">
        <f t="shared" si="1"/>
        <v>0</v>
      </c>
      <c r="H321" s="17">
        <f t="shared" si="1"/>
        <v>3800000</v>
      </c>
      <c r="I321" s="109">
        <f t="shared" si="1"/>
        <v>0</v>
      </c>
      <c r="J321" s="14" t="s">
        <v>19</v>
      </c>
    </row>
    <row r="322" spans="1:10" ht="12.75" customHeight="1">
      <c r="A322" s="72">
        <v>2</v>
      </c>
      <c r="B322" s="4">
        <v>7</v>
      </c>
      <c r="C322" s="8">
        <v>1</v>
      </c>
      <c r="D322" s="8">
        <v>4</v>
      </c>
      <c r="E322" s="8"/>
      <c r="F322" s="7" t="s">
        <v>218</v>
      </c>
      <c r="G322" s="18">
        <v>0</v>
      </c>
      <c r="H322" s="18">
        <v>3800000</v>
      </c>
      <c r="I322" s="111">
        <f>SUM(I323)</f>
        <v>0</v>
      </c>
      <c r="J322" s="13" t="s">
        <v>19</v>
      </c>
    </row>
    <row r="323" spans="1:10" ht="12.75" customHeight="1">
      <c r="A323" s="49">
        <v>2</v>
      </c>
      <c r="B323" s="10">
        <v>7</v>
      </c>
      <c r="C323" s="11">
        <v>1</v>
      </c>
      <c r="D323" s="11">
        <v>4</v>
      </c>
      <c r="E323" s="11">
        <v>1</v>
      </c>
      <c r="F323" s="12" t="s">
        <v>218</v>
      </c>
      <c r="G323" s="18"/>
      <c r="H323" s="18"/>
      <c r="I323" s="111">
        <v>0</v>
      </c>
      <c r="J323" s="13"/>
    </row>
    <row r="324" spans="1:10" ht="12.75" customHeight="1">
      <c r="A324" s="49"/>
      <c r="B324" s="4"/>
      <c r="C324" s="11"/>
      <c r="D324" s="11"/>
      <c r="E324" s="11"/>
      <c r="F324" s="43"/>
      <c r="G324" s="18"/>
      <c r="H324" s="18"/>
      <c r="I324" s="111"/>
      <c r="J324" s="13" t="s">
        <v>29</v>
      </c>
    </row>
    <row r="325" spans="1:10" ht="12.75" customHeight="1">
      <c r="A325" s="34"/>
      <c r="B325" s="34"/>
      <c r="C325" s="34"/>
      <c r="D325" s="34"/>
      <c r="E325" s="34"/>
      <c r="F325" s="83" t="s">
        <v>155</v>
      </c>
      <c r="G325" s="84"/>
      <c r="H325" s="69"/>
      <c r="I325" s="118"/>
      <c r="J325" s="86">
        <f>+I320</f>
        <v>0</v>
      </c>
    </row>
    <row r="326" spans="2:10" ht="12.75" customHeight="1">
      <c r="B326" s="11"/>
      <c r="C326" s="11"/>
      <c r="D326" s="11"/>
      <c r="E326" s="11"/>
      <c r="F326" s="7"/>
      <c r="G326" s="18"/>
      <c r="H326" s="2"/>
      <c r="I326" s="111"/>
      <c r="J326" s="13" t="s">
        <v>19</v>
      </c>
    </row>
    <row r="327" spans="2:10" ht="12.75" customHeight="1">
      <c r="B327" s="11"/>
      <c r="C327" s="11"/>
      <c r="D327" s="11"/>
      <c r="E327" s="11"/>
      <c r="F327" s="7" t="s">
        <v>154</v>
      </c>
      <c r="G327" s="80" t="e">
        <f>+G320+G274+G256+G163+G60+G19</f>
        <v>#REF!</v>
      </c>
      <c r="H327" s="80" t="e">
        <f>+H320+H274+H256+H163+H60+H19</f>
        <v>#REF!</v>
      </c>
      <c r="I327" s="119">
        <f>+I320+I274+I256+I163+I60+I19</f>
        <v>85733332.19</v>
      </c>
      <c r="J327" s="13"/>
    </row>
    <row r="328" spans="2:13" ht="12.75" customHeight="1">
      <c r="B328" s="11"/>
      <c r="C328" s="11"/>
      <c r="D328" s="11"/>
      <c r="E328" s="11"/>
      <c r="F328" s="7" t="s">
        <v>19</v>
      </c>
      <c r="G328" s="80">
        <v>0</v>
      </c>
      <c r="H328" s="81">
        <v>0</v>
      </c>
      <c r="I328" s="99"/>
      <c r="J328" s="13"/>
      <c r="M328" s="97"/>
    </row>
    <row r="329" spans="2:13" ht="18" customHeight="1">
      <c r="B329" s="48"/>
      <c r="C329" s="48"/>
      <c r="D329" s="48" t="s">
        <v>29</v>
      </c>
      <c r="E329" s="48"/>
      <c r="F329" s="65" t="s">
        <v>265</v>
      </c>
      <c r="G329" s="51"/>
      <c r="H329" s="18" t="s">
        <v>19</v>
      </c>
      <c r="I329" s="100"/>
      <c r="J329" s="82">
        <f>+J58+J161+J254++J272+J318+J325</f>
        <v>85733332.19</v>
      </c>
      <c r="M329" s="97"/>
    </row>
    <row r="330" spans="4:13" ht="18" customHeight="1">
      <c r="D330" s="49" t="s">
        <v>19</v>
      </c>
      <c r="F330" s="52" t="s">
        <v>61</v>
      </c>
      <c r="G330" s="53" t="s">
        <v>19</v>
      </c>
      <c r="H330" s="53" t="s">
        <v>19</v>
      </c>
      <c r="I330" s="101"/>
      <c r="J330" s="90">
        <f>+J15</f>
        <v>1054796190.69</v>
      </c>
      <c r="M330" s="97"/>
    </row>
    <row r="331" spans="4:13" ht="12.75" customHeight="1">
      <c r="D331" s="49" t="s">
        <v>19</v>
      </c>
      <c r="F331" s="42"/>
      <c r="G331" s="3" t="s">
        <v>19</v>
      </c>
      <c r="H331" s="3" t="s">
        <v>19</v>
      </c>
      <c r="I331" s="102"/>
      <c r="J331" s="3" t="s">
        <v>19</v>
      </c>
      <c r="M331" s="97"/>
    </row>
    <row r="332" spans="7:13" ht="12.75">
      <c r="G332" s="3" t="s">
        <v>19</v>
      </c>
      <c r="H332" s="3" t="s">
        <v>19</v>
      </c>
      <c r="M332" s="97"/>
    </row>
    <row r="333" spans="8:13" ht="12.75">
      <c r="H333" s="3" t="s">
        <v>19</v>
      </c>
      <c r="M333" s="96"/>
    </row>
    <row r="334" spans="8:9" ht="12.75">
      <c r="H334" s="3" t="s">
        <v>19</v>
      </c>
      <c r="I334" s="93"/>
    </row>
    <row r="335" spans="8:10" ht="12.75">
      <c r="H335" s="3" t="s">
        <v>19</v>
      </c>
      <c r="J335" s="120"/>
    </row>
    <row r="341" ht="12.75">
      <c r="J341" s="120"/>
    </row>
    <row r="344" ht="12.75">
      <c r="M344" s="93"/>
    </row>
    <row r="345" ht="12.75">
      <c r="M345" s="93"/>
    </row>
    <row r="346" ht="12.75">
      <c r="M346"/>
    </row>
    <row r="347" ht="12.75">
      <c r="M347" s="95"/>
    </row>
  </sheetData>
  <sheetProtection/>
  <mergeCells count="12">
    <mergeCell ref="B4:J4"/>
    <mergeCell ref="B5:J5"/>
    <mergeCell ref="B13:F13"/>
    <mergeCell ref="A6:J6"/>
    <mergeCell ref="A7:J7"/>
    <mergeCell ref="A8:J8"/>
    <mergeCell ref="A9:J9"/>
    <mergeCell ref="A10:J10"/>
    <mergeCell ref="A11:J11"/>
    <mergeCell ref="B17:G17"/>
    <mergeCell ref="B14:F14"/>
    <mergeCell ref="B15:F15"/>
  </mergeCells>
  <printOptions horizontalCentered="1"/>
  <pageMargins left="0" right="0" top="0.07874015748031496" bottom="0.15748031496062992" header="0" footer="0"/>
  <pageSetup horizontalDpi="600" verticalDpi="600"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J28"/>
  <sheetViews>
    <sheetView showZeros="0" zoomScalePageLayoutView="0" workbookViewId="0" topLeftCell="A5">
      <selection activeCell="J24" sqref="J24"/>
    </sheetView>
  </sheetViews>
  <sheetFormatPr defaultColWidth="11.421875" defaultRowHeight="12.75"/>
  <cols>
    <col min="1" max="1" width="7.8515625" style="2" customWidth="1"/>
    <col min="2" max="2" width="8.57421875" style="2" customWidth="1"/>
    <col min="3" max="3" width="9.8515625" style="2" customWidth="1"/>
    <col min="4" max="4" width="21.140625" style="2" customWidth="1"/>
    <col min="5" max="5" width="18.140625" style="3" customWidth="1"/>
    <col min="6" max="6" width="4.8515625" style="3" customWidth="1"/>
    <col min="7" max="7" width="26.421875" style="3" customWidth="1"/>
    <col min="8" max="8" width="14.00390625" style="3" customWidth="1"/>
    <col min="9" max="9" width="41.421875" style="3" customWidth="1"/>
    <col min="10" max="10" width="18.140625" style="3" customWidth="1"/>
    <col min="11" max="11" width="13.8515625" style="2" bestFit="1" customWidth="1"/>
    <col min="12" max="12" width="17.8515625" style="2" bestFit="1" customWidth="1"/>
    <col min="13" max="13" width="11.421875" style="2" customWidth="1"/>
    <col min="14" max="14" width="11.57421875" style="2" bestFit="1" customWidth="1"/>
    <col min="15" max="20" width="11.421875" style="2" customWidth="1"/>
    <col min="21" max="39" width="0" style="2" hidden="1" customWidth="1"/>
    <col min="40" max="16384" width="11.421875" style="2" customWidth="1"/>
  </cols>
  <sheetData>
    <row r="1" ht="12.75">
      <c r="A1"/>
    </row>
    <row r="2" ht="21.75" customHeight="1">
      <c r="A2"/>
    </row>
    <row r="3" spans="1:7" ht="36" customHeight="1">
      <c r="A3" s="129"/>
      <c r="B3" s="129"/>
      <c r="C3" s="129"/>
      <c r="D3" s="129"/>
      <c r="E3" s="129"/>
      <c r="F3" s="129"/>
      <c r="G3" s="129"/>
    </row>
    <row r="4" spans="1:9" ht="23.25">
      <c r="A4" s="130" t="s">
        <v>251</v>
      </c>
      <c r="B4" s="130"/>
      <c r="C4" s="130"/>
      <c r="D4" s="130"/>
      <c r="E4" s="130"/>
      <c r="F4" s="130"/>
      <c r="G4" s="130"/>
      <c r="H4" s="41"/>
      <c r="I4" s="41"/>
    </row>
    <row r="5" spans="1:10" ht="18.75">
      <c r="A5" s="131" t="s">
        <v>17</v>
      </c>
      <c r="B5" s="131"/>
      <c r="C5" s="131"/>
      <c r="D5" s="131"/>
      <c r="E5" s="131"/>
      <c r="F5" s="131"/>
      <c r="G5" s="131"/>
      <c r="H5" s="9"/>
      <c r="I5" s="9"/>
      <c r="J5" s="9"/>
    </row>
    <row r="6" spans="1:7" ht="18.75">
      <c r="A6" s="124" t="s">
        <v>58</v>
      </c>
      <c r="B6" s="124"/>
      <c r="C6" s="124"/>
      <c r="D6" s="124"/>
      <c r="E6" s="124"/>
      <c r="F6" s="124"/>
      <c r="G6" s="124"/>
    </row>
    <row r="7" spans="1:4" ht="12.75">
      <c r="A7" s="5"/>
      <c r="B7" s="5"/>
      <c r="C7" s="5"/>
      <c r="D7" s="1"/>
    </row>
    <row r="8" spans="1:7" ht="15.75">
      <c r="A8" s="125" t="s">
        <v>7</v>
      </c>
      <c r="B8" s="125"/>
      <c r="C8" s="125"/>
      <c r="D8" s="125"/>
      <c r="E8" s="125"/>
      <c r="F8" s="125"/>
      <c r="G8" s="125"/>
    </row>
    <row r="9" spans="1:7" ht="15.75">
      <c r="A9" s="125" t="s">
        <v>252</v>
      </c>
      <c r="B9" s="125"/>
      <c r="C9" s="125"/>
      <c r="D9" s="125"/>
      <c r="E9" s="125"/>
      <c r="F9" s="125"/>
      <c r="G9" s="125"/>
    </row>
    <row r="10" spans="1:7" ht="15.75">
      <c r="A10" s="125" t="s">
        <v>19</v>
      </c>
      <c r="B10" s="125"/>
      <c r="C10" s="125"/>
      <c r="D10" s="125"/>
      <c r="E10" s="125"/>
      <c r="F10" s="125"/>
      <c r="G10" s="125"/>
    </row>
    <row r="11" spans="1:7" ht="12.75" customHeight="1" hidden="1">
      <c r="A11" s="6"/>
      <c r="B11" s="6"/>
      <c r="C11" s="6"/>
      <c r="D11" s="12"/>
      <c r="E11" s="13"/>
      <c r="F11" s="13"/>
      <c r="G11" s="13"/>
    </row>
    <row r="12" ht="12.75" customHeight="1" hidden="1"/>
    <row r="15" spans="1:7" ht="15.75">
      <c r="A15" s="125" t="s">
        <v>15</v>
      </c>
      <c r="B15" s="125"/>
      <c r="C15" s="125"/>
      <c r="D15" s="125"/>
      <c r="E15" s="125"/>
      <c r="F15" s="125"/>
      <c r="G15" s="125"/>
    </row>
    <row r="16" spans="1:7" ht="15.75">
      <c r="A16" s="125"/>
      <c r="B16" s="125"/>
      <c r="C16" s="125"/>
      <c r="D16" s="125"/>
      <c r="E16" s="125"/>
      <c r="F16" s="125"/>
      <c r="G16" s="125"/>
    </row>
    <row r="17" spans="4:7" ht="15">
      <c r="D17" s="20"/>
      <c r="E17" s="20"/>
      <c r="F17" s="20"/>
      <c r="G17" s="20"/>
    </row>
    <row r="18" spans="4:7" ht="12.75">
      <c r="D18" s="21"/>
      <c r="E18" s="21"/>
      <c r="F18" s="21"/>
      <c r="G18" s="21"/>
    </row>
    <row r="19" spans="1:7" ht="30" customHeight="1">
      <c r="A19" s="133" t="s">
        <v>5</v>
      </c>
      <c r="B19" s="133"/>
      <c r="C19" s="133"/>
      <c r="D19" s="133"/>
      <c r="E19" s="22"/>
      <c r="F19" s="22"/>
      <c r="G19" s="56" t="s">
        <v>6</v>
      </c>
    </row>
    <row r="20" spans="1:7" ht="43.5" customHeight="1">
      <c r="A20" s="132" t="s">
        <v>16</v>
      </c>
      <c r="B20" s="132"/>
      <c r="C20" s="132"/>
      <c r="D20" s="132"/>
      <c r="E20" s="24"/>
      <c r="F20" s="24"/>
      <c r="G20" s="87">
        <v>1470591478</v>
      </c>
    </row>
    <row r="21" spans="1:7" ht="40.5" customHeight="1" thickBot="1">
      <c r="A21" s="132" t="s">
        <v>57</v>
      </c>
      <c r="B21" s="132"/>
      <c r="C21" s="132"/>
      <c r="D21" s="132"/>
      <c r="E21" s="24"/>
      <c r="F21" s="25"/>
      <c r="G21" s="88">
        <f>+ejecucion!J14</f>
        <v>429595287.31</v>
      </c>
    </row>
    <row r="22" spans="1:7" ht="30" customHeight="1">
      <c r="A22" s="132" t="s">
        <v>9</v>
      </c>
      <c r="B22" s="132"/>
      <c r="C22" s="132"/>
      <c r="D22" s="132"/>
      <c r="E22" s="25"/>
      <c r="F22" s="25"/>
      <c r="G22" s="91">
        <f>+G20-G21</f>
        <v>1040996190.69</v>
      </c>
    </row>
    <row r="23" spans="1:7" ht="30" customHeight="1">
      <c r="A23" s="26"/>
      <c r="B23" s="26"/>
      <c r="C23" s="26"/>
      <c r="D23" s="27"/>
      <c r="E23" s="25"/>
      <c r="F23" s="25"/>
      <c r="G23" s="25"/>
    </row>
    <row r="24" spans="1:7" ht="30" customHeight="1">
      <c r="A24" s="134" t="s">
        <v>19</v>
      </c>
      <c r="B24" s="134"/>
      <c r="C24" s="26"/>
      <c r="D24" s="25"/>
      <c r="E24" s="25"/>
      <c r="F24" s="25"/>
      <c r="G24" s="25" t="s">
        <v>19</v>
      </c>
    </row>
    <row r="25" spans="1:7" ht="30" customHeight="1">
      <c r="A25" s="136" t="s">
        <v>19</v>
      </c>
      <c r="B25" s="136"/>
      <c r="C25" s="136"/>
      <c r="D25" s="136"/>
      <c r="E25" s="25"/>
      <c r="F25" s="28"/>
      <c r="G25" s="28" t="s">
        <v>19</v>
      </c>
    </row>
    <row r="26" spans="1:7" ht="30" customHeight="1">
      <c r="A26" s="135" t="s">
        <v>19</v>
      </c>
      <c r="B26" s="135"/>
      <c r="C26" s="135"/>
      <c r="D26" s="135"/>
      <c r="E26" s="28"/>
      <c r="F26" s="27"/>
      <c r="G26" s="29" t="s">
        <v>19</v>
      </c>
    </row>
    <row r="27" spans="1:7" ht="30" customHeight="1">
      <c r="A27" s="135"/>
      <c r="B27" s="135"/>
      <c r="C27" s="135"/>
      <c r="D27" s="19"/>
      <c r="E27" s="27"/>
      <c r="F27" s="19"/>
      <c r="G27" s="23"/>
    </row>
    <row r="28" ht="15.75">
      <c r="E28" s="19"/>
    </row>
  </sheetData>
  <sheetProtection/>
  <mergeCells count="17">
    <mergeCell ref="A24:B24"/>
    <mergeCell ref="A8:G8"/>
    <mergeCell ref="A9:G9"/>
    <mergeCell ref="A27:C27"/>
    <mergeCell ref="A15:G15"/>
    <mergeCell ref="A16:G16"/>
    <mergeCell ref="A21:D21"/>
    <mergeCell ref="A22:D22"/>
    <mergeCell ref="A25:D25"/>
    <mergeCell ref="A26:D26"/>
    <mergeCell ref="A3:G3"/>
    <mergeCell ref="A4:G4"/>
    <mergeCell ref="A6:G6"/>
    <mergeCell ref="A5:G5"/>
    <mergeCell ref="A10:G10"/>
    <mergeCell ref="A20:D20"/>
    <mergeCell ref="A19:D19"/>
  </mergeCells>
  <printOptions horizontalCentered="1" verticalCentered="1"/>
  <pageMargins left="0.35433070866141736" right="0.31496062992125984" top="0.07874015748031496" bottom="0.15748031496062992" header="0" footer="0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Aracelis Capellan Hernandez</cp:lastModifiedBy>
  <cp:lastPrinted>2017-07-04T13:18:54Z</cp:lastPrinted>
  <dcterms:created xsi:type="dcterms:W3CDTF">2006-01-17T19:13:45Z</dcterms:created>
  <dcterms:modified xsi:type="dcterms:W3CDTF">2017-07-04T13:31:49Z</dcterms:modified>
  <cp:category/>
  <cp:version/>
  <cp:contentType/>
  <cp:contentStatus/>
</cp:coreProperties>
</file>