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910" windowHeight="5595"/>
  </bookViews>
  <sheets>
    <sheet name="PACC - SNCC.F.053" sheetId="1" r:id="rId1"/>
  </sheets>
  <calcPr calcId="125725"/>
</workbook>
</file>

<file path=xl/calcChain.xml><?xml version="1.0" encoding="utf-8"?>
<calcChain xmlns="http://schemas.openxmlformats.org/spreadsheetml/2006/main">
  <c r="H338" i="1"/>
  <c r="J338" s="1"/>
  <c r="K338"/>
  <c r="H337"/>
  <c r="J337" s="1"/>
  <c r="K337"/>
  <c r="H76"/>
  <c r="H77"/>
  <c r="H74"/>
  <c r="H75"/>
  <c r="H78"/>
  <c r="J308"/>
  <c r="K308"/>
  <c r="G355"/>
  <c r="F355"/>
  <c r="E355"/>
  <c r="D355"/>
  <c r="H356"/>
  <c r="J356" s="1"/>
  <c r="K356"/>
  <c r="H327" l="1"/>
  <c r="J327" s="1"/>
  <c r="H194"/>
  <c r="H195"/>
  <c r="J194"/>
  <c r="J195"/>
  <c r="H283"/>
  <c r="J283" s="1"/>
  <c r="H286"/>
  <c r="J286" s="1"/>
  <c r="H324"/>
  <c r="J324" s="1"/>
  <c r="K324"/>
  <c r="H323"/>
  <c r="J323" s="1"/>
  <c r="H358"/>
  <c r="J358" s="1"/>
  <c r="K358"/>
  <c r="H355"/>
  <c r="J355" s="1"/>
  <c r="E46"/>
  <c r="F46" s="1"/>
  <c r="E54"/>
  <c r="F54" s="1"/>
  <c r="H304"/>
  <c r="J304" s="1"/>
  <c r="C67"/>
  <c r="H67"/>
  <c r="J67" s="1"/>
  <c r="H359"/>
  <c r="J359" s="1"/>
  <c r="K359" s="1"/>
  <c r="H357"/>
  <c r="J357" s="1"/>
  <c r="K357" s="1"/>
  <c r="H296"/>
  <c r="J296" s="1"/>
  <c r="H24"/>
  <c r="J24" s="1"/>
  <c r="H321"/>
  <c r="J321" s="1"/>
  <c r="H322"/>
  <c r="J322" s="1"/>
  <c r="K321"/>
  <c r="H318"/>
  <c r="J318" s="1"/>
  <c r="H320"/>
  <c r="J320" s="1"/>
  <c r="H319"/>
  <c r="J319" s="1"/>
  <c r="K319"/>
  <c r="H315"/>
  <c r="J315" s="1"/>
  <c r="H316"/>
  <c r="J316" s="1"/>
  <c r="H317"/>
  <c r="J317" s="1"/>
  <c r="K317"/>
  <c r="K318"/>
  <c r="H353"/>
  <c r="J353" s="1"/>
  <c r="H354"/>
  <c r="J354" l="1"/>
  <c r="K355" s="1"/>
  <c r="H46"/>
  <c r="J46" s="1"/>
  <c r="K340"/>
  <c r="K341"/>
  <c r="K343"/>
  <c r="H352"/>
  <c r="J352" s="1"/>
  <c r="H342"/>
  <c r="J342" s="1"/>
  <c r="H343"/>
  <c r="J343" s="1"/>
  <c r="H344"/>
  <c r="J344" s="1"/>
  <c r="H345"/>
  <c r="J345" s="1"/>
  <c r="H346"/>
  <c r="J346" s="1"/>
  <c r="H347"/>
  <c r="J347" s="1"/>
  <c r="H348"/>
  <c r="J348" s="1"/>
  <c r="H349"/>
  <c r="J349" s="1"/>
  <c r="H273"/>
  <c r="J273" s="1"/>
  <c r="K273"/>
  <c r="H350"/>
  <c r="J350" s="1"/>
  <c r="H335"/>
  <c r="J335" s="1"/>
  <c r="K335"/>
  <c r="K336"/>
  <c r="H334"/>
  <c r="J334" s="1"/>
  <c r="H336"/>
  <c r="J336" s="1"/>
  <c r="H339"/>
  <c r="J339" s="1"/>
  <c r="H340"/>
  <c r="J340" s="1"/>
  <c r="H341"/>
  <c r="J341" s="1"/>
  <c r="H81" l="1"/>
  <c r="J81" s="1"/>
  <c r="H79"/>
  <c r="H300"/>
  <c r="J300" s="1"/>
  <c r="K331"/>
  <c r="K330"/>
  <c r="K328"/>
  <c r="K314"/>
  <c r="K313"/>
  <c r="K312"/>
  <c r="K311"/>
  <c r="K309"/>
  <c r="K305"/>
  <c r="K303"/>
  <c r="K301"/>
  <c r="K299"/>
  <c r="K298"/>
  <c r="K295"/>
  <c r="K294"/>
  <c r="K293"/>
  <c r="K292"/>
  <c r="K289"/>
  <c r="K288"/>
  <c r="K285"/>
  <c r="K284"/>
  <c r="K280"/>
  <c r="K279"/>
  <c r="K278"/>
  <c r="K277"/>
  <c r="K276"/>
  <c r="K275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325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0"/>
  <c r="K72"/>
  <c r="K71"/>
  <c r="K70"/>
  <c r="K66"/>
  <c r="K64"/>
  <c r="K63"/>
  <c r="K61"/>
  <c r="K60"/>
  <c r="K59"/>
  <c r="K58"/>
  <c r="K57"/>
  <c r="K56"/>
  <c r="K54"/>
  <c r="K53"/>
  <c r="K52"/>
  <c r="K51"/>
  <c r="K50"/>
  <c r="K48"/>
  <c r="K47"/>
  <c r="K45"/>
  <c r="K43"/>
  <c r="K42"/>
  <c r="K41"/>
  <c r="K40"/>
  <c r="K39"/>
  <c r="K11"/>
  <c r="K12"/>
  <c r="K13"/>
  <c r="K14"/>
  <c r="K15"/>
  <c r="K16"/>
  <c r="K17"/>
  <c r="K18"/>
  <c r="K19"/>
  <c r="K20"/>
  <c r="K21"/>
  <c r="K22"/>
  <c r="K23"/>
  <c r="K25"/>
  <c r="K26"/>
  <c r="K27"/>
  <c r="K28"/>
  <c r="K29"/>
  <c r="K30"/>
  <c r="K31"/>
  <c r="K32"/>
  <c r="K33"/>
  <c r="K34"/>
  <c r="K35"/>
  <c r="K36"/>
  <c r="K37"/>
  <c r="H351" l="1"/>
  <c r="J351" s="1"/>
  <c r="H333"/>
  <c r="J333" s="1"/>
  <c r="K342" s="1"/>
  <c r="H332"/>
  <c r="J332" s="1"/>
  <c r="H302"/>
  <c r="J302" s="1"/>
  <c r="H329" l="1"/>
  <c r="J329" l="1"/>
  <c r="H306"/>
  <c r="J306" s="1"/>
  <c r="H301"/>
  <c r="J301" s="1"/>
  <c r="H297"/>
  <c r="J297" s="1"/>
  <c r="H291"/>
  <c r="J291" s="1"/>
  <c r="H290"/>
  <c r="J290" s="1"/>
  <c r="H287" l="1"/>
  <c r="J287" s="1"/>
  <c r="H281"/>
  <c r="J281" s="1"/>
  <c r="H274"/>
  <c r="J274" s="1"/>
  <c r="H73"/>
  <c r="J73" s="1"/>
  <c r="H49"/>
  <c r="J49" s="1"/>
  <c r="H147"/>
  <c r="J147" s="1"/>
  <c r="H148"/>
  <c r="J148" s="1"/>
  <c r="H149"/>
  <c r="J149" s="1"/>
  <c r="H150"/>
  <c r="J150" s="1"/>
  <c r="H151"/>
  <c r="J151" s="1"/>
  <c r="H152"/>
  <c r="J152" s="1"/>
  <c r="H153"/>
  <c r="J153" s="1"/>
  <c r="H154"/>
  <c r="J154" s="1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J162" s="1"/>
  <c r="H163"/>
  <c r="J163" s="1"/>
  <c r="H164"/>
  <c r="J164" s="1"/>
  <c r="H165"/>
  <c r="J165" s="1"/>
  <c r="H166"/>
  <c r="J166" s="1"/>
  <c r="H167"/>
  <c r="J167" s="1"/>
  <c r="H168"/>
  <c r="J168" s="1"/>
  <c r="H169"/>
  <c r="J169" s="1"/>
  <c r="H170"/>
  <c r="J170" s="1"/>
  <c r="H171"/>
  <c r="J171" s="1"/>
  <c r="H172"/>
  <c r="J172" s="1"/>
  <c r="H173"/>
  <c r="J173" s="1"/>
  <c r="H174"/>
  <c r="J174" s="1"/>
  <c r="H175"/>
  <c r="J175" s="1"/>
  <c r="H176"/>
  <c r="J176" s="1"/>
  <c r="H177"/>
  <c r="J177" s="1"/>
  <c r="H178"/>
  <c r="J178" s="1"/>
  <c r="H179"/>
  <c r="J179" s="1"/>
  <c r="H180"/>
  <c r="J180" s="1"/>
  <c r="H181"/>
  <c r="J181" s="1"/>
  <c r="H182"/>
  <c r="J182" s="1"/>
  <c r="H183"/>
  <c r="J183" s="1"/>
  <c r="H184"/>
  <c r="J184" s="1"/>
  <c r="H185"/>
  <c r="J185" s="1"/>
  <c r="H186"/>
  <c r="J186" s="1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7"/>
  <c r="J197" s="1"/>
  <c r="H198"/>
  <c r="J198" s="1"/>
  <c r="H199"/>
  <c r="J199" s="1"/>
  <c r="H200"/>
  <c r="J200" s="1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J210" s="1"/>
  <c r="H211"/>
  <c r="J211" s="1"/>
  <c r="H212"/>
  <c r="J212" s="1"/>
  <c r="H213"/>
  <c r="J213" s="1"/>
  <c r="H214"/>
  <c r="J214" s="1"/>
  <c r="H215"/>
  <c r="J215" s="1"/>
  <c r="H216"/>
  <c r="J216" s="1"/>
  <c r="H217"/>
  <c r="J217" s="1"/>
  <c r="H218"/>
  <c r="J218" s="1"/>
  <c r="H219"/>
  <c r="J219" s="1"/>
  <c r="H220"/>
  <c r="J220" s="1"/>
  <c r="H221"/>
  <c r="J221" s="1"/>
  <c r="H222"/>
  <c r="J222" s="1"/>
  <c r="H223"/>
  <c r="J223" s="1"/>
  <c r="H224"/>
  <c r="J224" s="1"/>
  <c r="H225"/>
  <c r="J225" s="1"/>
  <c r="H226"/>
  <c r="J226" s="1"/>
  <c r="H227"/>
  <c r="J227" s="1"/>
  <c r="H228"/>
  <c r="J228" s="1"/>
  <c r="H229"/>
  <c r="J229" s="1"/>
  <c r="H230"/>
  <c r="J230" s="1"/>
  <c r="H231"/>
  <c r="J231" s="1"/>
  <c r="H232"/>
  <c r="J232" s="1"/>
  <c r="H233"/>
  <c r="J233" s="1"/>
  <c r="H234"/>
  <c r="J234" s="1"/>
  <c r="H235"/>
  <c r="J235" s="1"/>
  <c r="H236"/>
  <c r="J236" s="1"/>
  <c r="H237"/>
  <c r="J237" s="1"/>
  <c r="H238"/>
  <c r="J238" s="1"/>
  <c r="H239"/>
  <c r="J239" s="1"/>
  <c r="H240"/>
  <c r="J240" s="1"/>
  <c r="H241"/>
  <c r="J241" s="1"/>
  <c r="H242"/>
  <c r="J242" s="1"/>
  <c r="H243"/>
  <c r="J243" s="1"/>
  <c r="H244"/>
  <c r="J244" s="1"/>
  <c r="H245"/>
  <c r="J245" s="1"/>
  <c r="H246"/>
  <c r="J246" s="1"/>
  <c r="H247"/>
  <c r="J247" s="1"/>
  <c r="H248"/>
  <c r="J248" s="1"/>
  <c r="H249"/>
  <c r="J249" s="1"/>
  <c r="H250"/>
  <c r="J250" s="1"/>
  <c r="H251"/>
  <c r="J251" s="1"/>
  <c r="H252"/>
  <c r="J252" s="1"/>
  <c r="H253"/>
  <c r="J253" s="1"/>
  <c r="H254"/>
  <c r="J254" s="1"/>
  <c r="H255"/>
  <c r="J255" s="1"/>
  <c r="H256"/>
  <c r="J256" s="1"/>
  <c r="H257"/>
  <c r="J257" s="1"/>
  <c r="H258"/>
  <c r="J258" s="1"/>
  <c r="H259"/>
  <c r="J259" s="1"/>
  <c r="H260"/>
  <c r="J260" s="1"/>
  <c r="H261"/>
  <c r="J261" s="1"/>
  <c r="H262"/>
  <c r="J262" s="1"/>
  <c r="H263"/>
  <c r="J263" s="1"/>
  <c r="H264"/>
  <c r="J264" s="1"/>
  <c r="H265"/>
  <c r="J265" s="1"/>
  <c r="H266"/>
  <c r="J266" s="1"/>
  <c r="H267"/>
  <c r="J267" s="1"/>
  <c r="H268"/>
  <c r="J268" s="1"/>
  <c r="H269"/>
  <c r="J269" s="1"/>
  <c r="H270"/>
  <c r="J270" s="1"/>
  <c r="H271"/>
  <c r="J271" s="1"/>
  <c r="H272"/>
  <c r="J272" s="1"/>
  <c r="H275"/>
  <c r="J275" s="1"/>
  <c r="H276"/>
  <c r="J276" s="1"/>
  <c r="H277"/>
  <c r="J277" s="1"/>
  <c r="H278"/>
  <c r="J278" s="1"/>
  <c r="H279"/>
  <c r="J279" s="1"/>
  <c r="H280"/>
  <c r="J280" s="1"/>
  <c r="H282"/>
  <c r="J282" s="1"/>
  <c r="H285"/>
  <c r="J285" s="1"/>
  <c r="H288"/>
  <c r="J288" s="1"/>
  <c r="H289"/>
  <c r="J289" s="1"/>
  <c r="H292"/>
  <c r="J292" s="1"/>
  <c r="H293"/>
  <c r="J293" s="1"/>
  <c r="H294"/>
  <c r="J294" s="1"/>
  <c r="H298"/>
  <c r="J298" s="1"/>
  <c r="H299"/>
  <c r="J299" s="1"/>
  <c r="H303"/>
  <c r="J303" s="1"/>
  <c r="H305"/>
  <c r="J305" s="1"/>
  <c r="H309"/>
  <c r="J309" s="1"/>
  <c r="H310"/>
  <c r="J310" s="1"/>
  <c r="H311"/>
  <c r="J311" s="1"/>
  <c r="H312"/>
  <c r="J312" s="1"/>
  <c r="H313"/>
  <c r="J313" s="1"/>
  <c r="H314"/>
  <c r="J314" s="1"/>
  <c r="H326"/>
  <c r="H328"/>
  <c r="H33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7"/>
  <c r="J47" s="1"/>
  <c r="H48"/>
  <c r="J48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8"/>
  <c r="J68" s="1"/>
  <c r="H69"/>
  <c r="J69" s="1"/>
  <c r="H70"/>
  <c r="J70" s="1"/>
  <c r="H71"/>
  <c r="J71" s="1"/>
  <c r="H72"/>
  <c r="J72" s="1"/>
  <c r="H80"/>
  <c r="J80" s="1"/>
  <c r="K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J128" s="1"/>
  <c r="H129"/>
  <c r="J129" s="1"/>
  <c r="H325"/>
  <c r="J325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45"/>
  <c r="J145" s="1"/>
  <c r="H146"/>
  <c r="J146" s="1"/>
  <c r="H11"/>
  <c r="J11" s="1"/>
  <c r="K62" l="1"/>
  <c r="K55"/>
  <c r="K73"/>
  <c r="K65"/>
  <c r="K68"/>
  <c r="K49"/>
  <c r="K352"/>
  <c r="K290"/>
  <c r="J328"/>
  <c r="J330"/>
  <c r="J326"/>
  <c r="J331"/>
  <c r="K332" s="1"/>
  <c r="K24" l="1"/>
  <c r="K316"/>
  <c r="K300"/>
  <c r="K46" l="1"/>
  <c r="H284"/>
  <c r="J284" s="1"/>
  <c r="K334" l="1"/>
  <c r="H295" l="1"/>
  <c r="J295" s="1"/>
  <c r="K296" l="1"/>
  <c r="J360"/>
  <c r="K333" s="1"/>
  <c r="K194" l="1"/>
  <c r="K304"/>
  <c r="K79" l="1"/>
  <c r="K307" l="1"/>
  <c r="K315"/>
  <c r="K323"/>
  <c r="K360" l="1"/>
</calcChain>
</file>

<file path=xl/comments1.xml><?xml version="1.0" encoding="utf-8"?>
<comments xmlns="http://schemas.openxmlformats.org/spreadsheetml/2006/main">
  <authors>
    <author>yulloa</author>
    <author>Wanda Araujo</author>
  </authors>
  <commentList>
    <comment ref="B39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AJUSTADO DE ACUERDO A SALIDAS DE UN SEMESTRE 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AJUSTADO DE ACUERDO A SALIDAS DE UN SEMESTRE 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AJUSTADO DE ACUERDO A LOS MOVIMIENTOS DE ALMACEN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AGREGADO Y AJUSTADO DE ACUERDO A LOS MOVIMIENTOS DE ALMACEN MAS UN 20% DE AUMENTO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 AJUSTADO DE ACUERDO A LOS MOVIMIENTOS DE ALMACEN</t>
        </r>
      </text>
    </comment>
    <comment ref="B58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AJUSTADO DE ACUERDO A LOS MOVIMIENTOS DE ALMACEN</t>
        </r>
      </text>
    </comment>
    <comment ref="B92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AJUSTADO DE ACUERDO A LAS SALIDAS DE ALMACEN </t>
        </r>
      </text>
    </comment>
    <comment ref="I284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INCLUYE : CONECTORES, COMPRESORES, REFRIGERANTES, CABLES , PANELES BRAKERS Y OTROS., INF. SUMIINISTRADA POR EL Gestor Energetico</t>
        </r>
      </text>
    </comment>
    <comment ref="A296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CORRESPONDE A ACTIVIDADES DE DESARROLLO ORAGNIZ. </t>
        </r>
      </text>
    </comment>
    <comment ref="B326" authorId="1">
      <text>
        <r>
          <rPr>
            <b/>
            <sz val="9"/>
            <color indexed="81"/>
            <rFont val="Tahoma"/>
            <family val="2"/>
          </rPr>
          <t>Wanda Araujo:</t>
        </r>
        <r>
          <rPr>
            <sz val="9"/>
            <color indexed="81"/>
            <rFont val="Tahoma"/>
            <family val="2"/>
          </rPr>
          <t xml:space="preserve">
documento PLAN SECTORIAL DEL MH y DOCUMENTO PLAN INSTITUCIONAL MH (150 paginas aproximadamente cada uno)</t>
        </r>
      </text>
    </comment>
    <comment ref="D334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PROMEDIO MENSUAL RD$1,502,763.07</t>
        </r>
      </text>
    </comment>
    <comment ref="D335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Promedio de consumo mensual al 2014  RD$3,539.70</t>
        </r>
      </text>
    </comment>
    <comment ref="D337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Promedo mensual 2014 RD$2,646,226.89</t>
        </r>
      </text>
    </comment>
    <comment ref="E337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Promedo mensual 2014 RD$2,646,226.89</t>
        </r>
      </text>
    </comment>
    <comment ref="F337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Promedo mensual 2014 RD$2,646,226.89</t>
        </r>
      </text>
    </comment>
    <comment ref="G337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Promedo mensual 2014 RD$2,646,226.89</t>
        </r>
      </text>
    </comment>
    <comment ref="B340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Oficina Regional de Santiago</t>
        </r>
      </text>
    </comment>
    <comment ref="B354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MONTO ESTIMADO DE LO EJECUTADO EN EL PRIMER SEMESTRE 2014</t>
        </r>
      </text>
    </comment>
  </commentList>
</comments>
</file>

<file path=xl/sharedStrings.xml><?xml version="1.0" encoding="utf-8"?>
<sst xmlns="http://schemas.openxmlformats.org/spreadsheetml/2006/main" count="1309" uniqueCount="659">
  <si>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</si>
  <si>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</si>
  <si>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</si>
  <si>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</si>
  <si>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</si>
  <si>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</si>
  <si>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</si>
  <si>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</si>
  <si>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</si>
  <si>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</si>
  <si>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</si>
  <si>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</si>
  <si>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</si>
  <si>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</si>
  <si>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</si>
  <si>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</si>
  <si>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</si>
  <si>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</si>
  <si>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</si>
  <si>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</si>
  <si>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</si>
  <si>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</si>
  <si>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</si>
  <si>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</si>
  <si>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</si>
  <si>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</si>
  <si>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</si>
  <si>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</si>
  <si>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</si>
  <si>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</si>
  <si>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</si>
  <si>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</si>
  <si>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</si>
  <si>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</si>
  <si>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</si>
  <si>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</si>
  <si>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</si>
  <si>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</si>
  <si>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</si>
  <si>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</si>
  <si>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</si>
  <si>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</si>
  <si>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</si>
  <si>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</si>
  <si>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</si>
  <si>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</si>
  <si>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</si>
  <si>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</si>
  <si>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</si>
  <si>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</si>
  <si>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</si>
  <si>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</si>
  <si>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</si>
  <si>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</si>
  <si>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</si>
  <si>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</si>
  <si>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</si>
  <si>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</si>
  <si>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</si>
  <si>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</si>
  <si>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</si>
  <si>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</si>
  <si>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</si>
  <si>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</si>
  <si>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</si>
  <si>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</si>
  <si>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</si>
  <si>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</si>
  <si>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</si>
  <si>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</si>
  <si>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</si>
  <si>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</si>
  <si>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</si>
  <si>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</si>
  <si>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</si>
  <si>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</si>
  <si>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</si>
  <si>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</si>
  <si>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</si>
  <si>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</si>
  <si>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</si>
  <si>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</si>
  <si>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</si>
  <si>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</si>
  <si>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</si>
  <si>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</si>
  <si>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</si>
  <si>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</si>
  <si>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</si>
  <si>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</si>
  <si>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</si>
  <si>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</si>
  <si>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</si>
  <si>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</si>
  <si>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</si>
  <si>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</si>
  <si>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</si>
  <si>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</si>
  <si>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</si>
  <si>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</si>
  <si>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</si>
  <si>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</si>
  <si>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</si>
  <si>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</si>
  <si>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</si>
  <si>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</si>
  <si>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</si>
  <si>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</si>
  <si>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</si>
  <si>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</si>
  <si>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</si>
  <si>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3015 - Materiales para acabado de exteriores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</si>
  <si>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</si>
  <si>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</si>
  <si>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</si>
  <si>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</si>
  <si>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</si>
  <si>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</si>
  <si>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</si>
  <si>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</si>
  <si>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</si>
  <si>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</si>
  <si>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</si>
  <si>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</si>
  <si>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</si>
  <si>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</si>
  <si>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</si>
  <si>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</si>
  <si>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</si>
  <si>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</si>
  <si>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</si>
  <si>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</si>
  <si>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</si>
  <si>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</si>
  <si>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</si>
  <si>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</si>
  <si>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</si>
  <si>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</si>
  <si>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</si>
  <si>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</si>
  <si>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</si>
  <si>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</si>
  <si>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</si>
  <si>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</si>
  <si>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</si>
  <si>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</si>
  <si>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</si>
  <si>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</si>
  <si>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</si>
  <si>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</si>
  <si>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</si>
  <si>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</si>
  <si>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</si>
  <si>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</si>
  <si>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</si>
  <si>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</si>
  <si>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</si>
  <si>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</si>
  <si>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</si>
  <si>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</si>
  <si>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</si>
  <si>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</si>
  <si>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</si>
  <si>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</si>
  <si>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</si>
  <si>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</si>
  <si>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</si>
  <si>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</si>
  <si>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</si>
  <si>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</si>
  <si>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</si>
  <si>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</si>
  <si>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</si>
  <si>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</si>
  <si>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</si>
  <si>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</si>
  <si>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</si>
  <si>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</si>
  <si>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</si>
  <si>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</si>
  <si>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</si>
  <si>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</si>
  <si>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</si>
  <si>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</si>
  <si>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</si>
  <si>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</si>
  <si>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</si>
  <si>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</si>
  <si>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</si>
  <si>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</si>
  <si>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</si>
  <si>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</si>
  <si>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</si>
  <si>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</si>
  <si>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</si>
  <si>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</si>
  <si>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</si>
  <si>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</si>
  <si>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</si>
  <si>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</si>
  <si>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</si>
  <si>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</si>
  <si>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</si>
  <si>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</si>
  <si>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</si>
  <si>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</si>
  <si>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</si>
  <si>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</si>
  <si>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</si>
  <si>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</si>
  <si>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</si>
  <si>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</si>
  <si>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</si>
  <si>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</si>
  <si>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</si>
  <si>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</si>
  <si>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</si>
  <si>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</si>
  <si>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</si>
  <si>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</si>
  <si>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</si>
  <si>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</si>
  <si>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</si>
  <si>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</si>
  <si>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</si>
  <si>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</si>
  <si>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</si>
  <si>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</si>
  <si>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</si>
  <si>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</si>
  <si>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</si>
  <si>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</si>
  <si>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</si>
  <si>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</si>
  <si>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</si>
  <si>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</si>
  <si>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</si>
  <si>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</si>
  <si>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</si>
  <si>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</si>
  <si>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</si>
  <si>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</si>
  <si>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</si>
  <si>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</si>
  <si>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</si>
  <si>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</si>
  <si>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</si>
  <si>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</si>
  <si>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</si>
  <si>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</si>
  <si>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</si>
  <si>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</si>
  <si>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</si>
  <si>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</si>
  <si>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</si>
  <si>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</si>
  <si>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</si>
  <si>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</si>
  <si>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</si>
  <si>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</si>
  <si>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</si>
  <si>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</si>
  <si>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</si>
  <si>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</si>
  <si>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</si>
  <si>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</si>
  <si>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</si>
  <si>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</si>
  <si>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</si>
  <si>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</si>
  <si>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</si>
  <si>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</si>
  <si>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</si>
  <si>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</si>
  <si>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</si>
  <si>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</si>
  <si>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</si>
  <si>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</si>
  <si>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</si>
  <si>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</si>
  <si>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</si>
  <si>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</si>
  <si>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</si>
  <si>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</si>
  <si>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</si>
  <si>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</si>
  <si>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</si>
  <si>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</si>
  <si>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7314 - Industrias de fibras, textiles y de tejidos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</si>
  <si>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</si>
  <si>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</si>
  <si>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</si>
  <si>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</si>
  <si>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</si>
  <si>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</si>
  <si>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</si>
  <si>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</si>
  <si>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</si>
  <si>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</si>
  <si>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</si>
  <si>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</si>
  <si>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</si>
  <si>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</si>
  <si>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</si>
  <si>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</si>
  <si>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</si>
  <si>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</si>
  <si>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</si>
  <si>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</si>
  <si>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</si>
  <si>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</si>
  <si>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</si>
  <si>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</si>
  <si>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</si>
  <si>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</si>
  <si>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</si>
  <si>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8214 - Diseño gráfico</t>
  </si>
  <si>
    <t>8215 - Artistas e intérpretes profesionales</t>
  </si>
  <si>
    <t>8310 - Servicios públicos</t>
  </si>
  <si>
    <t>8311 - Servicios de medios de telecomunicaciones</t>
  </si>
  <si>
    <t>8413 - Servicios de seguros y jubilación</t>
  </si>
  <si>
    <t>9010 - Restaurantes y catering (servicios de comidas y bebidas)</t>
  </si>
  <si>
    <t>9012 - Facilitación de viajes</t>
  </si>
  <si>
    <t>9212 - Seguridad y protección personal</t>
  </si>
  <si>
    <t>COSTO TOTAL POR CÓDIGO DE CATÁLOGO DE BIENES Y SERVICIOS (CBS)</t>
  </si>
  <si>
    <t>DESCRIPCIÓN DE LA COMPRA O CONTRATACIÓN</t>
  </si>
  <si>
    <t>COSTO TOTAL UNITARIO</t>
  </si>
  <si>
    <t>CLORO</t>
  </si>
  <si>
    <t>GLNS.</t>
  </si>
  <si>
    <t xml:space="preserve">DESINFECTANTE </t>
  </si>
  <si>
    <t>BRILLOS VERDES</t>
  </si>
  <si>
    <t>UD</t>
  </si>
  <si>
    <t>BRILLOS GORDOS</t>
  </si>
  <si>
    <t>PAPEL ALUMINIO</t>
  </si>
  <si>
    <t>PAPEL TRANSPARENTE</t>
  </si>
  <si>
    <t>FOSFOROS</t>
  </si>
  <si>
    <t>PAQUETE</t>
  </si>
  <si>
    <t>ESPONJAS PARA FREGAR</t>
  </si>
  <si>
    <t>DETERGENTE</t>
  </si>
  <si>
    <t>LIBRA</t>
  </si>
  <si>
    <t>JABON LIQUIDO PARA FREGAR</t>
  </si>
  <si>
    <t>JABON LIQUIDO DE MANO</t>
  </si>
  <si>
    <t>PAPEL PARA DISPENSADOR 12/1</t>
  </si>
  <si>
    <t>PAPEL TOALLA EN ROLLO 6/1</t>
  </si>
  <si>
    <t>FUNDAS 24X30</t>
  </si>
  <si>
    <t>SUAPERS</t>
  </si>
  <si>
    <t>ESCOBAS</t>
  </si>
  <si>
    <t>AMBIENTADORES</t>
  </si>
  <si>
    <t>ZAFACONES</t>
  </si>
  <si>
    <t>GUANTES DE GOMA LARGE</t>
  </si>
  <si>
    <t>LANILLA</t>
  </si>
  <si>
    <t>YARDA</t>
  </si>
  <si>
    <t>MASCARILLA</t>
  </si>
  <si>
    <t>CAJA</t>
  </si>
  <si>
    <t>GUANTES DESECHABLES</t>
  </si>
  <si>
    <t xml:space="preserve">DESINFECTANTE P/ MANOS </t>
  </si>
  <si>
    <t>JABON ESPUMA</t>
  </si>
  <si>
    <t>GUANTES DE GOMA MEDIANOS</t>
  </si>
  <si>
    <t>FARDOS</t>
  </si>
  <si>
    <t>VASOS NO. 5</t>
  </si>
  <si>
    <t>PLATOS DESECHABLES</t>
  </si>
  <si>
    <t>PAQ.</t>
  </si>
  <si>
    <t>CUCHARITAS PLASTICAS</t>
  </si>
  <si>
    <t>AZUCAR BCA. (PAQ.  5 LIBRAS)</t>
  </si>
  <si>
    <t>BOTELLAS DE AGUA</t>
  </si>
  <si>
    <t>SERVILLETAS DECORADAS 50/1</t>
  </si>
  <si>
    <t>SERVILLETAS DECORADAS 400/1</t>
  </si>
  <si>
    <t>SERVILLETAS 500/1</t>
  </si>
  <si>
    <t>SERVILLETAS ROLLO PARA COCINA</t>
  </si>
  <si>
    <t>COPAS DE AGUA</t>
  </si>
  <si>
    <t>TAZAS PARA CAFÉ</t>
  </si>
  <si>
    <t>GASOIL/PLANTA</t>
  </si>
  <si>
    <t>COOLANT</t>
  </si>
  <si>
    <t>CALCULADORA (MAQUINA SUMADORA)</t>
  </si>
  <si>
    <t>PORTA SACO</t>
  </si>
  <si>
    <t>FLOREROS</t>
  </si>
  <si>
    <t>ARCO DE RAYOS X</t>
  </si>
  <si>
    <t>PAPEL 8 1/2 X11</t>
  </si>
  <si>
    <t>RESMA</t>
  </si>
  <si>
    <t>PAPEL 81/2 X 13</t>
  </si>
  <si>
    <t>PAPEL 8 1/2 X 14</t>
  </si>
  <si>
    <t>PAPEL 8 1/2 X 17</t>
  </si>
  <si>
    <t>POST-IT  3 X3</t>
  </si>
  <si>
    <t>POST-IT  3 X5</t>
  </si>
  <si>
    <t>BOLIGRAFOS AZULES / LAPICEROS</t>
  </si>
  <si>
    <t>BOLIGRAFOS NEGROS / LAPICEROS</t>
  </si>
  <si>
    <t>BOLIGRAFOS ROJOS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</si>
  <si>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</si>
  <si>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</si>
  <si>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</si>
  <si>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</si>
  <si>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</si>
  <si>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</si>
  <si>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</si>
  <si>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</si>
  <si>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</si>
  <si>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</si>
  <si>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</si>
  <si>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SOBRES MANILA 10 X 13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</si>
  <si>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</si>
  <si>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</si>
  <si>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</si>
  <si>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</si>
  <si>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</si>
  <si>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</si>
  <si>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</si>
  <si>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</si>
  <si>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</si>
  <si>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</si>
  <si>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</si>
  <si>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</si>
  <si>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</si>
  <si>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</si>
  <si>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</si>
  <si>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</si>
  <si>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</si>
  <si>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</si>
  <si>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</si>
  <si>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</si>
  <si>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</si>
  <si>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</si>
  <si>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</si>
  <si>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</si>
  <si>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 xml:space="preserve">CAJA </t>
  </si>
  <si>
    <t xml:space="preserve">CARPETAS / FOLDERS </t>
  </si>
  <si>
    <t>CLIPS GRANDES</t>
  </si>
  <si>
    <t>BOLIGRAFOS TIMBRADOS</t>
  </si>
  <si>
    <t xml:space="preserve">ETIQUETAS / LABELS PARA SOBRE </t>
  </si>
  <si>
    <t>CAJA DE LABEL 1X25/8</t>
  </si>
  <si>
    <t>LIBRETAS RAYADAS 8 1/2 X 5</t>
  </si>
  <si>
    <t>PERFORADORAS DE 3 HOYOS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</si>
  <si>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</si>
  <si>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</si>
  <si>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</si>
  <si>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</si>
  <si>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</si>
  <si>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</si>
  <si>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</si>
  <si>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</si>
  <si>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</si>
  <si>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</si>
  <si>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</si>
  <si>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</si>
  <si>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</si>
  <si>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</si>
  <si>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</si>
  <si>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</si>
  <si>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</si>
  <si>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SEPARADORES ALFABETICOS  P/CARPETAS</t>
  </si>
  <si>
    <t>SEPARADORES  P/CARPETAS</t>
  </si>
  <si>
    <t>SEPARADORES ALFABETICOS  P/ARCHIVO</t>
  </si>
  <si>
    <t>SEPARADORES NUMERICOS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</si>
  <si>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</si>
  <si>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</si>
  <si>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</si>
  <si>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</si>
  <si>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</si>
  <si>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</si>
  <si>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</si>
  <si>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ROLLO DE CINTA DE TELA</t>
  </si>
  <si>
    <t>PORTA NOMBRE</t>
  </si>
  <si>
    <t>BLOQUE DE ESCRITORIO</t>
  </si>
  <si>
    <t>CAJAS TIPO MATIN PARA ARCHIVO</t>
  </si>
  <si>
    <t>ROLLO DE PAPEL PARA MAQUINA SUMADORA</t>
  </si>
  <si>
    <t>CAJAS CON TAPAS BANHERS BOX</t>
  </si>
  <si>
    <t>PAPEL CONTINUO 9 1/2 X 5 1/2</t>
  </si>
  <si>
    <t>GRAPAS HEAVY DUTY 3/8 / 23/10MM (25-60 PAGS.)</t>
  </si>
  <si>
    <t>GRAPAS HEAVY DUTY 3/8 / 23/10MM (40-90 PAGS.)</t>
  </si>
  <si>
    <t>GRAPAS HEAVY DUTY 3/8 / 23/10MM (130 PAGS.)</t>
  </si>
  <si>
    <t>BANDEJA PLASTICA TRANSP. (TIPO AEREA)/ PARED</t>
  </si>
  <si>
    <t xml:space="preserve">SACAPUNTA EN MEAL </t>
  </si>
  <si>
    <t>HUMECEDOR DE DEDO</t>
  </si>
  <si>
    <t>SOBRE MANILA 5 X 6</t>
  </si>
  <si>
    <t>TARJETERO</t>
  </si>
  <si>
    <t>MARCADORES ROJOS</t>
  </si>
  <si>
    <t>MARCADORES AZULES</t>
  </si>
  <si>
    <t>CINTA DE SATIN 1/4 DE PULGADA</t>
  </si>
  <si>
    <t>ROLLOS</t>
  </si>
  <si>
    <t>EGA  SIN OLOR 7.625 FL OZ(225ML)</t>
  </si>
  <si>
    <t>DOC.</t>
  </si>
  <si>
    <t>ESPIRAL 1 1/2</t>
  </si>
  <si>
    <t>ESPIRAL 1/4</t>
  </si>
  <si>
    <t>ESPIRAL 1</t>
  </si>
  <si>
    <t>ESPIRAL 1/2</t>
  </si>
  <si>
    <t>CD EN BLANCO (SPINDLE DE 100)</t>
  </si>
  <si>
    <t>DVD EN BLANCO (SPINDLE DE 100)</t>
  </si>
  <si>
    <t>BATERIAS CUADRADA DURACELL (PAQ. DE 5)</t>
  </si>
  <si>
    <t>BATERIAS AAA RECARGABLES (PAQ. DE 6)</t>
  </si>
  <si>
    <t>MEMORIA USB  de 16 GB u OTRO TAMAÑO</t>
  </si>
  <si>
    <t>MOUSE USB</t>
  </si>
  <si>
    <t>TECLADOS USB</t>
  </si>
  <si>
    <t>KVM PARA LOS RAC DE LOS SERVIDORES</t>
  </si>
  <si>
    <t>ROUTER INALAMBRICO</t>
  </si>
  <si>
    <t>HEADSET</t>
  </si>
  <si>
    <t>CARTUCHO HP 21 (C9351AN)</t>
  </si>
  <si>
    <t>CARTUCHO HP 22 (C9352AN)</t>
  </si>
  <si>
    <t>TONER HP 53X (Q7553X)</t>
  </si>
  <si>
    <t>CARTUCHO HP 901 (CC653AN).  NEGRO</t>
  </si>
  <si>
    <t>CARTUCHO HP 901 (CC656AN). TRI COLOR</t>
  </si>
  <si>
    <t>CARTUCHO HP 940 (C49003AN). CYAN</t>
  </si>
  <si>
    <t>CARTUCHO HP 940 (C49004AN). MAGENTA</t>
  </si>
  <si>
    <t>CARTUCHO HP 940 (C49005AN). AMARILLO</t>
  </si>
  <si>
    <t>CARTUCHO HP 940 (C4902AN). NEGRO</t>
  </si>
  <si>
    <t>CARTUCHO HP 950 (CN049AN). NEGRO</t>
  </si>
  <si>
    <t>CARTUCHO HP 951 (CN050AN). CYAN</t>
  </si>
  <si>
    <t>CARTUCHO HP 951 (CN051AN). MAGENTA</t>
  </si>
  <si>
    <t>CARTUCHO HP 951 (CN052AN). AMARILLO</t>
  </si>
  <si>
    <t>DRUM XEROX 5225 (101R00435)</t>
  </si>
  <si>
    <t>DRUM XEROX 7655 (013R00602). NEGRO</t>
  </si>
  <si>
    <t>DRUM XEROX 7655 (013R00603). COLOR</t>
  </si>
  <si>
    <t>TONER HP 05A (CE505A). NEGRO</t>
  </si>
  <si>
    <t>TONER HP 128A (CE320A). NEGRO</t>
  </si>
  <si>
    <t>TONER HP 128A (CE321A). CYAN</t>
  </si>
  <si>
    <t>TONER HP 128A (CE322A). AMARILLO</t>
  </si>
  <si>
    <t>TONER HP 128A (CE323A). MAGENTA</t>
  </si>
  <si>
    <t>TONER HP 12A (Q2612A)</t>
  </si>
  <si>
    <t>TONER HP 304A (CC530A). NEGRO</t>
  </si>
  <si>
    <t>TONER HP 304A (CC531A). CYAN</t>
  </si>
  <si>
    <t>TONER HP 304A (CC532A). AMARILLO</t>
  </si>
  <si>
    <t>TONER HP 304A (CC533A). MAGENTA</t>
  </si>
  <si>
    <t>TONER HP 305A (CE410A). NEGRO</t>
  </si>
  <si>
    <t>TONER HP 305A (CE411A). CYAN</t>
  </si>
  <si>
    <t>TONER HP 305A (CE412A). AMARILLO</t>
  </si>
  <si>
    <t>TONER HP 305A (CE413A). MAGENTA</t>
  </si>
  <si>
    <t>TONER HP 49A (5949A). NEGRO</t>
  </si>
  <si>
    <t>TONER HP 55A (CE255A). NEGRO</t>
  </si>
  <si>
    <t>TONER HP 80X (CF280X). NEGRO</t>
  </si>
  <si>
    <t>TONER HP 90X (CE390X). NEGRO</t>
  </si>
  <si>
    <t>TONER XEROX 4118 (006R01278)</t>
  </si>
  <si>
    <t>TONER XEROX 5225 (106R01305). NEGRO</t>
  </si>
  <si>
    <t>TONER XEROX 7665 (006R01449). NEGRO</t>
  </si>
  <si>
    <t>TONER XEROX 7665 (006R01450). AMARILLO</t>
  </si>
  <si>
    <t>TONER XEROX 7665 (006R01451). MAGENTA</t>
  </si>
  <si>
    <t>TONER XEROX 7665 (006R01452). CYAN</t>
  </si>
  <si>
    <t>TONER XEROX M20 (106R01048)</t>
  </si>
  <si>
    <t>TONER CANON 120 (2617B001AA)</t>
  </si>
  <si>
    <t>CARTUCHO HP 96</t>
  </si>
  <si>
    <t>SCANNER</t>
  </si>
  <si>
    <t>EQUIPOS DE COMPUTOS (INC.  UPS´S)</t>
  </si>
  <si>
    <t>CONECTOR RJ45 (PAQ. DE 100)</t>
  </si>
  <si>
    <t>KIT DE NETWORKING Y SOPORTE</t>
  </si>
  <si>
    <t>LATAS DE AIRE COMPRIMIDO</t>
  </si>
  <si>
    <t>IMPRESORAS HP LASERJET 400Pro MFP 475dn</t>
  </si>
  <si>
    <t>IMPRESORAS HP LASERJET 400Pro MFP 425dn</t>
  </si>
  <si>
    <t>HDD 3.5 SATA 320GB WESTERN DIGITAL 7200 RPM</t>
  </si>
  <si>
    <t>HDD 3.5 SATA 500GB WESTERN DIGITAL 7200 RPM</t>
  </si>
  <si>
    <t>IMPRESORAS HP LASERJET 400Pro MFP 451dw</t>
  </si>
  <si>
    <t>EQUIPO TELEFONICO PARA CENTRAL IP</t>
  </si>
  <si>
    <t>UPS APC 550VA</t>
  </si>
  <si>
    <t>CINTAS PARA BACKUP LTO4</t>
  </si>
  <si>
    <t>JACKS DE SUPERFICIE CAT 5E</t>
  </si>
  <si>
    <t>CABLES VGA 7" PARA MONITORES</t>
  </si>
  <si>
    <t>CABLES USB 7" PARA IMPRESORAS</t>
  </si>
  <si>
    <t>CARTUCHO HP 97</t>
  </si>
  <si>
    <t>CARTUCHO HP 98</t>
  </si>
  <si>
    <t>CARTUCHO SHARP AL-204TD</t>
  </si>
  <si>
    <t>CARTUCHO TOSHIBA 1370</t>
  </si>
  <si>
    <t>TONER XEROX M24 (006R01153). NEGRO</t>
  </si>
  <si>
    <t>TONER XEROX M24 (006R01154). CYAN</t>
  </si>
  <si>
    <t>TONER XEROX M24 (006R01155). MAGENTA</t>
  </si>
  <si>
    <t>TONER XEROX M24 (006R01156). AMARILLO</t>
  </si>
  <si>
    <t>ETIQUETADORA AUTOMATICA</t>
  </si>
  <si>
    <t>SWITCH DE RED</t>
  </si>
  <si>
    <t>HDD PARA SAN VNX</t>
  </si>
  <si>
    <t>CAPACITACION ESPECIALIZADA EN TECNOLOGIA</t>
  </si>
  <si>
    <t>SERVICIOS DE CONSULTORIA EN TECNOLOGIA</t>
  </si>
  <si>
    <t>LICENCIAS ANTIVIRUS</t>
  </si>
  <si>
    <t>SOLUCION DE TELEFONIA IP</t>
  </si>
  <si>
    <t>LICENCIAMIENTO MICROSOFT</t>
  </si>
  <si>
    <t>MOBILIARIOS PARA  DIF. AREAS</t>
  </si>
  <si>
    <t>MANTENIMIENTO GENERAL MH</t>
  </si>
  <si>
    <t>IMPORTE</t>
  </si>
  <si>
    <t>REPARACION Y MANTENIMIENTO DE AIRE ACONDICIONADO</t>
  </si>
  <si>
    <t>FUMIGACION SEDE CENTRAL</t>
  </si>
  <si>
    <t>FUMIGACION OFICINA REGIONAL NORTE</t>
  </si>
  <si>
    <t>ALMUERZOS  EMPL. HORARIOS EXT. Y MILITARES SC</t>
  </si>
  <si>
    <t>CENAS  EMPL. HORARIOS EXT. Y MILITARES SC</t>
  </si>
  <si>
    <t>ALMUERZOS y CENAS  EMPL. HORARIOS  EXT. Y MILITARES ORN</t>
  </si>
  <si>
    <t>SEVICIOS DE CATERING</t>
  </si>
  <si>
    <t>IMP.</t>
  </si>
  <si>
    <t>ADQUISICION DE VEHICULOS (CAMIONETAS)</t>
  </si>
  <si>
    <t>ADQUISICION DE VEHICULOS (MOTOR MENSAJERIA)</t>
  </si>
  <si>
    <t>MANTENIMIENTO Y REPARACION DE VEHICULO</t>
  </si>
  <si>
    <t xml:space="preserve">TARJETAS DE PRESENTACION </t>
  </si>
  <si>
    <t>CALENDARIOS 2015</t>
  </si>
  <si>
    <t>SELLO INSTITUCIONAL</t>
  </si>
  <si>
    <t>PLACA PARA ACTIVO FIJO</t>
  </si>
  <si>
    <t>ADQUISICION DE BONOS NAVIDEÑOS</t>
  </si>
  <si>
    <t>ADQUISICION DE BONOS DIA DE LAS MADRES Y SECRETARIAS</t>
  </si>
  <si>
    <t>ADQUISICION DE VEHICULOS (MINIBUSES)</t>
  </si>
  <si>
    <t>PLAN ANUAL DE COMPRAS Y CONTRATACIONES AÑO 2015</t>
  </si>
  <si>
    <t>ADQUISICION DE VEHICULOS  (JEEPETA)</t>
  </si>
  <si>
    <t>GASTOS ENERGIA ELECTRICA</t>
  </si>
  <si>
    <t>SERVICIOS AGUA POTABLE</t>
  </si>
  <si>
    <t xml:space="preserve">SERVICIOS RECOGIDA DE BASURA </t>
  </si>
  <si>
    <t>ALMACEN DE CASINOS (SANTIAGO)</t>
  </si>
  <si>
    <t>ALMACENES DE CASINOS (SANTO DOMINGO)</t>
  </si>
  <si>
    <t xml:space="preserve"> IMPORTE </t>
  </si>
  <si>
    <t>TELEFONOS IP PARA CENTRAL</t>
  </si>
  <si>
    <t>POLIZA Fidelidad Empleados       </t>
  </si>
  <si>
    <t>POLIZA Responsabilidad Civil Terceros  </t>
  </si>
  <si>
    <t>POLIZA Responsabilidad Civil Exceso </t>
  </si>
  <si>
    <t>POLIZA Enfermedades Catastróficas</t>
  </si>
  <si>
    <t>POLIZA Automóvil </t>
  </si>
  <si>
    <t>POLIZA Colectivo de Vida    </t>
  </si>
  <si>
    <t>POLIZA Salud Internacional (Dependientes)</t>
  </si>
  <si>
    <t>POLIZA salud Internacional (Funcionarios) </t>
  </si>
  <si>
    <t>POLIZA Todo Riesgos Propiedades   </t>
  </si>
  <si>
    <t>BOLETOS AEREOS Y SEGUROS DE VIAJES</t>
  </si>
  <si>
    <t>PN</t>
  </si>
  <si>
    <t>RESMA DE PAPEL TIMBRADO 81/2 X 11 FULL COLOR HILO BLANCO</t>
  </si>
  <si>
    <t xml:space="preserve">RESMA DE PAPEL TIMBRADO 81/2 X 11 FULL COLOR </t>
  </si>
  <si>
    <t>RESMA DE PAPEL TIMBRADO 81/2 X 11 FULL HILO CREMA PAN DE ORO</t>
  </si>
  <si>
    <t>RESMA DE PAPEL TIMBRADO 81/2 X 11 FULL COLOR  HILO CREMA</t>
  </si>
  <si>
    <t>SOBRES TIMBRADOS EN HILO CREMA</t>
  </si>
  <si>
    <t xml:space="preserve">SOBRES TIMBRADOS FULL COLOR </t>
  </si>
  <si>
    <t>BOLSO 12 X 12 " FULL COLOR  CON LOGO DEL MH</t>
  </si>
  <si>
    <t>BOLSO 16.5  X 13.5" FULL COLOR  CON LOGO DEL MH</t>
  </si>
  <si>
    <t>SUSCRIPCION DE PERIODICOS DE 6 PERIODICOS DISTINTOS</t>
  </si>
  <si>
    <t>PAPEL TOALLA EN ROLLO (CENTRICO) 6/1</t>
  </si>
  <si>
    <t xml:space="preserve">FUNDAS 36X54 </t>
  </si>
  <si>
    <t>LIBROS RECORD 300 PG</t>
  </si>
  <si>
    <t>SERVICIOS DE CATERING POR TALLERES Y ACTIVIDADES DE LA DPDI</t>
  </si>
  <si>
    <t>ASISTENCIA TECNICA NACIONAL E INTERNACIONA DPDI</t>
  </si>
  <si>
    <t>CONTRATACION DE AUTOBUS DPDI</t>
  </si>
  <si>
    <t>ACEITE 20w50</t>
  </si>
  <si>
    <t>ACEITE 15W70</t>
  </si>
  <si>
    <t>,</t>
  </si>
  <si>
    <t>ROLLOS PARA IMPRESORAS STAR TSP100</t>
  </si>
  <si>
    <t>GOMAS PARA VEHICULOS JEEPETAS Y CAMIONETAS</t>
  </si>
  <si>
    <t>GOMAS PARA VEHICULOS JEEP UTILITARIOS</t>
  </si>
  <si>
    <t>BATERIAS PARA VEHICULOS 15/12</t>
  </si>
  <si>
    <t>BATERIAS PARA VEHICULOS 13/12</t>
  </si>
  <si>
    <t>BOTELLONES DE AGUA</t>
  </si>
  <si>
    <t>CAFÉ (1 libra)</t>
  </si>
  <si>
    <t>AZUCAR CREMA (PAQ.  5 LIBRAS)</t>
  </si>
  <si>
    <t>AZUCAR DE DIETA 100/1</t>
  </si>
  <si>
    <t>CREMORA 22 OZ.</t>
  </si>
  <si>
    <t xml:space="preserve">TE FRIO </t>
  </si>
  <si>
    <t xml:space="preserve"> TE EN SOBRES 25/1 (VARIOS SABORES)</t>
  </si>
  <si>
    <t>VASOS DE CAFÉ NO.3  100/1</t>
  </si>
  <si>
    <t>VASOS NO. 7 100/1</t>
  </si>
  <si>
    <t>SOBRE MANILA 9 1/2 X 12</t>
  </si>
  <si>
    <t>SOBRE MANILA 10 x 13</t>
  </si>
  <si>
    <t>SOBRE MANILA 10 x 15</t>
  </si>
  <si>
    <t>LAPICEROS LOGO PLAN ESTRATEGICO</t>
  </si>
  <si>
    <t>FOLDERS LOGO PLAN ESTRATEGICO</t>
  </si>
  <si>
    <t>LABEL CD</t>
  </si>
  <si>
    <t xml:space="preserve">PAPEL ROTAFOLIO </t>
  </si>
  <si>
    <t xml:space="preserve">IMPRESIÓN Y EDICION MANUALES INSTITUCIONALES </t>
  </si>
  <si>
    <t>MURAL DE PARED TIPO CORCHO 30 X 40 PULG</t>
  </si>
  <si>
    <t>CONSTRUCCION DE CISTERNA</t>
  </si>
  <si>
    <t>VIATICOS AL EXTERIOR</t>
  </si>
  <si>
    <t>MINISTERIO DE HACIENDA</t>
  </si>
  <si>
    <t xml:space="preserve"> COMB. PARA VEHICULOS</t>
  </si>
  <si>
    <t>8311 - Servicios públicos</t>
  </si>
  <si>
    <t>GASTOS DE TELEFONOS</t>
  </si>
  <si>
    <t>8312 - Servicios públicos</t>
  </si>
  <si>
    <t>SERVICIO TELECABLE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</si>
</sst>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164" formatCode="&quot;RD$&quot;#,##0.00"/>
    <numFmt numFmtId="165" formatCode="_-&quot;£&quot;* #,##0.00_-;\-&quot;£&quot;* #,##0.00_-;_-&quot;£&quot;* &quot;-&quot;??_-;_-@_-"/>
    <numFmt numFmtId="166" formatCode="_-[$€-2]* #,##0.00_-;\-[$€-2]* #,##0.00_-;_-[$€-2]* &quot;-&quot;??_-"/>
  </numFmts>
  <fonts count="24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rgb="FFC00000"/>
      <name val="Arial"/>
      <family val="2"/>
    </font>
    <font>
      <b/>
      <sz val="14"/>
      <color theme="0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Arial Narrow"/>
      <family val="2"/>
    </font>
    <font>
      <sz val="10"/>
      <name val="Palatino Linotyp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C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38" fontId="6" fillId="0" borderId="2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2" fillId="0" borderId="0" xfId="0" applyFont="1"/>
    <xf numFmtId="0" fontId="10" fillId="0" borderId="0" xfId="0" applyFont="1"/>
    <xf numFmtId="0" fontId="10" fillId="0" borderId="0" xfId="0" applyNumberFormat="1" applyFont="1"/>
    <xf numFmtId="0" fontId="10" fillId="0" borderId="0" xfId="0" quotePrefix="1" applyNumberFormat="1" applyFont="1" applyFill="1" applyAlignment="1">
      <alignment horizontal="left"/>
    </xf>
    <xf numFmtId="0" fontId="10" fillId="0" borderId="0" xfId="0" applyFont="1" applyBorder="1"/>
    <xf numFmtId="0" fontId="10" fillId="0" borderId="0" xfId="0" applyNumberFormat="1" applyFont="1" applyBorder="1"/>
    <xf numFmtId="164" fontId="10" fillId="0" borderId="0" xfId="0" applyNumberFormat="1" applyFont="1" applyBorder="1"/>
    <xf numFmtId="0" fontId="11" fillId="0" borderId="13" xfId="0" applyFont="1" applyFill="1" applyBorder="1"/>
    <xf numFmtId="164" fontId="2" fillId="0" borderId="0" xfId="0" applyNumberFormat="1" applyFont="1"/>
    <xf numFmtId="4" fontId="10" fillId="0" borderId="0" xfId="0" applyNumberFormat="1" applyFont="1"/>
    <xf numFmtId="39" fontId="2" fillId="0" borderId="0" xfId="0" applyNumberFormat="1" applyFont="1"/>
    <xf numFmtId="0" fontId="6" fillId="0" borderId="0" xfId="0" applyFont="1"/>
    <xf numFmtId="0" fontId="6" fillId="0" borderId="0" xfId="0" applyNumberFormat="1" applyFont="1"/>
    <xf numFmtId="0" fontId="6" fillId="0" borderId="0" xfId="0" quotePrefix="1" applyNumberFormat="1" applyFont="1" applyFill="1" applyAlignment="1">
      <alignment horizontal="left"/>
    </xf>
    <xf numFmtId="0" fontId="2" fillId="0" borderId="0" xfId="0" applyFont="1"/>
    <xf numFmtId="0" fontId="6" fillId="0" borderId="0" xfId="0" applyFont="1" applyFill="1"/>
    <xf numFmtId="164" fontId="6" fillId="0" borderId="0" xfId="0" applyNumberFormat="1" applyFont="1"/>
    <xf numFmtId="0" fontId="10" fillId="0" borderId="0" xfId="0" applyFont="1" applyFill="1"/>
    <xf numFmtId="0" fontId="2" fillId="0" borderId="0" xfId="0" applyFont="1"/>
    <xf numFmtId="0" fontId="2" fillId="0" borderId="0" xfId="0" applyFont="1"/>
    <xf numFmtId="0" fontId="16" fillId="0" borderId="0" xfId="0" applyFont="1" applyBorder="1"/>
    <xf numFmtId="0" fontId="16" fillId="0" borderId="0" xfId="0" applyNumberFormat="1" applyFont="1" applyBorder="1"/>
    <xf numFmtId="164" fontId="16" fillId="0" borderId="0" xfId="0" applyNumberFormat="1" applyFont="1" applyBorder="1"/>
    <xf numFmtId="0" fontId="6" fillId="0" borderId="0" xfId="0" applyFont="1" applyFill="1" applyBorder="1"/>
    <xf numFmtId="0" fontId="16" fillId="0" borderId="0" xfId="0" applyFont="1" applyFill="1" applyBorder="1"/>
    <xf numFmtId="0" fontId="2" fillId="0" borderId="0" xfId="0" applyFont="1"/>
    <xf numFmtId="0" fontId="2" fillId="0" borderId="0" xfId="0" applyFont="1"/>
    <xf numFmtId="0" fontId="2" fillId="3" borderId="0" xfId="0" applyFont="1" applyFill="1"/>
    <xf numFmtId="0" fontId="5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39" fontId="2" fillId="3" borderId="0" xfId="0" applyNumberFormat="1" applyFont="1" applyFill="1"/>
    <xf numFmtId="0" fontId="2" fillId="0" borderId="0" xfId="0" applyFont="1"/>
    <xf numFmtId="0" fontId="6" fillId="0" borderId="0" xfId="0" applyNumberFormat="1" applyFont="1" applyFill="1" applyBorder="1"/>
    <xf numFmtId="164" fontId="6" fillId="0" borderId="0" xfId="0" applyNumberFormat="1" applyFont="1" applyFill="1" applyBorder="1"/>
    <xf numFmtId="0" fontId="10" fillId="0" borderId="0" xfId="0" applyNumberFormat="1" applyFont="1" applyFill="1"/>
    <xf numFmtId="0" fontId="2" fillId="0" borderId="0" xfId="0" applyFont="1" applyFill="1"/>
    <xf numFmtId="0" fontId="16" fillId="0" borderId="0" xfId="0" applyFont="1"/>
    <xf numFmtId="0" fontId="16" fillId="0" borderId="0" xfId="0" applyNumberFormat="1" applyFont="1"/>
    <xf numFmtId="0" fontId="16" fillId="0" borderId="0" xfId="0" quotePrefix="1" applyNumberFormat="1" applyFont="1" applyFill="1" applyAlignment="1">
      <alignment horizontal="left"/>
    </xf>
    <xf numFmtId="0" fontId="2" fillId="0" borderId="0" xfId="0" applyFont="1"/>
    <xf numFmtId="164" fontId="2" fillId="0" borderId="0" xfId="0" applyNumberFormat="1" applyFont="1" applyFill="1"/>
    <xf numFmtId="39" fontId="2" fillId="0" borderId="0" xfId="0" applyNumberFormat="1" applyFont="1" applyFill="1"/>
    <xf numFmtId="0" fontId="16" fillId="0" borderId="0" xfId="0" applyFont="1" applyFill="1"/>
    <xf numFmtId="0" fontId="16" fillId="0" borderId="0" xfId="0" applyNumberFormat="1" applyFont="1" applyFill="1"/>
    <xf numFmtId="164" fontId="16" fillId="0" borderId="0" xfId="0" applyNumberFormat="1" applyFont="1" applyFill="1" applyBorder="1"/>
    <xf numFmtId="1" fontId="0" fillId="0" borderId="0" xfId="0" applyNumberFormat="1" applyBorder="1"/>
    <xf numFmtId="0" fontId="6" fillId="0" borderId="13" xfId="0" applyFont="1" applyFill="1" applyBorder="1"/>
    <xf numFmtId="0" fontId="6" fillId="0" borderId="13" xfId="0" applyNumberFormat="1" applyFont="1" applyFill="1" applyBorder="1"/>
    <xf numFmtId="164" fontId="6" fillId="0" borderId="13" xfId="0" applyNumberFormat="1" applyFont="1" applyFill="1" applyBorder="1"/>
    <xf numFmtId="0" fontId="2" fillId="0" borderId="0" xfId="0" applyFont="1"/>
    <xf numFmtId="0" fontId="6" fillId="0" borderId="0" xfId="0" applyNumberFormat="1" applyFont="1" applyFill="1"/>
    <xf numFmtId="164" fontId="6" fillId="0" borderId="0" xfId="0" applyNumberFormat="1" applyFont="1" applyFill="1"/>
    <xf numFmtId="0" fontId="17" fillId="0" borderId="0" xfId="0" applyFont="1" applyFill="1" applyBorder="1"/>
    <xf numFmtId="0" fontId="0" fillId="0" borderId="13" xfId="0" applyFill="1" applyBorder="1"/>
    <xf numFmtId="0" fontId="10" fillId="0" borderId="13" xfId="0" applyFont="1" applyFill="1" applyBorder="1"/>
    <xf numFmtId="0" fontId="16" fillId="0" borderId="13" xfId="0" applyFont="1" applyFill="1" applyBorder="1"/>
    <xf numFmtId="0" fontId="16" fillId="0" borderId="13" xfId="0" applyNumberFormat="1" applyFont="1" applyFill="1" applyBorder="1"/>
    <xf numFmtId="164" fontId="16" fillId="0" borderId="13" xfId="0" applyNumberFormat="1" applyFont="1" applyFill="1" applyBorder="1"/>
    <xf numFmtId="0" fontId="0" fillId="0" borderId="13" xfId="0" applyFill="1" applyBorder="1" applyAlignment="1">
      <alignment horizontal="center"/>
    </xf>
    <xf numFmtId="4" fontId="0" fillId="0" borderId="0" xfId="0" applyNumberFormat="1" applyFont="1" applyFill="1"/>
    <xf numFmtId="4" fontId="20" fillId="0" borderId="0" xfId="0" applyNumberFormat="1" applyFont="1" applyFill="1"/>
    <xf numFmtId="0" fontId="20" fillId="0" borderId="0" xfId="0" applyNumberFormat="1" applyFont="1" applyFill="1"/>
    <xf numFmtId="4" fontId="6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/>
    <xf numFmtId="164" fontId="16" fillId="0" borderId="0" xfId="0" applyNumberFormat="1" applyFont="1"/>
    <xf numFmtId="0" fontId="6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0" fontId="22" fillId="0" borderId="0" xfId="0" applyFont="1"/>
    <xf numFmtId="0" fontId="22" fillId="0" borderId="0" xfId="0" applyFont="1" applyFill="1"/>
    <xf numFmtId="0" fontId="23" fillId="0" borderId="0" xfId="0" applyFont="1"/>
    <xf numFmtId="0" fontId="23" fillId="0" borderId="0" xfId="0" applyFont="1" applyFill="1"/>
    <xf numFmtId="0" fontId="22" fillId="0" borderId="13" xfId="0" applyFont="1" applyFill="1" applyBorder="1"/>
    <xf numFmtId="0" fontId="21" fillId="2" borderId="4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6">
    <cellStyle name="Euro" xfId="1"/>
    <cellStyle name="Euro 2" xfId="2"/>
    <cellStyle name="Euro 2 2" xfId="5"/>
    <cellStyle name="Moneda 3" xfId="4"/>
    <cellStyle name="Moneda 4" xfId="3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fill>
        <patternFill patternType="solid">
          <fgColor indexed="64"/>
          <bgColor rgb="FF6C000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C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804333</xdr:colOff>
      <xdr:row>0</xdr:row>
      <xdr:rowOff>137584</xdr:rowOff>
    </xdr:from>
    <xdr:to>
      <xdr:col>7</xdr:col>
      <xdr:colOff>143933</xdr:colOff>
      <xdr:row>4</xdr:row>
      <xdr:rowOff>207434</xdr:rowOff>
    </xdr:to>
    <xdr:pic>
      <xdr:nvPicPr>
        <xdr:cNvPr id="3" name="2 Imagen" descr="LOGO Hacienda-14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2666" y="137584"/>
          <a:ext cx="1371600" cy="1371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0:O360" totalsRowCount="1" headerRowDxfId="32" dataDxfId="31" tableBorderDxfId="30">
  <autoFilter ref="A10:O359">
    <filterColumn colId="2"/>
    <filterColumn colId="6"/>
    <filterColumn colId="7"/>
    <filterColumn colId="8"/>
    <filterColumn colId="10"/>
    <filterColumn colId="11"/>
    <filterColumn colId="12"/>
  </autoFilter>
  <sortState ref="A11:O359">
    <sortCondition ref="A7:A143"/>
  </sortState>
  <tableColumns count="15">
    <tableColumn id="1" name="CÓDIGO DEL CATÁLOGO DE BIENES Y SERVICIOS (CBS) " dataDxfId="29" totalsRowDxfId="28"/>
    <tableColumn id="2" name="DESCRIPCIÓN DE LA COMPRA O CONTRATACIÓN" dataDxfId="27" totalsRowDxfId="26"/>
    <tableColumn id="18" name="UNIDAD DE MEDIDA" dataDxfId="25" totalsRowDxfId="24"/>
    <tableColumn id="3" name="PRIMER TRIMESTRE" dataDxfId="23" totalsRowDxfId="22"/>
    <tableColumn id="4" name="SEGUNDO TRIMESTRE" dataDxfId="21" totalsRowDxfId="20"/>
    <tableColumn id="5" name="TERCER TRIMESTRE" dataDxfId="19" totalsRowDxfId="18"/>
    <tableColumn id="12" name="CUARTO TRIMESTRE" dataDxfId="17" totalsRowDxfId="16"/>
    <tableColumn id="7" name="CANTIDAD TOTAL" dataDxfId="15" totalsRowDxfId="14">
      <calculatedColumnFormula>SUM(Tabla1[[#This Row],[PRIMER TRIMESTRE]:[CUARTO TRIMESTRE]])</calculatedColumnFormula>
    </tableColumn>
    <tableColumn id="20" name="PRECIO UNITARIO ESTIMADO" dataDxfId="13" totalsRowDxfId="12"/>
    <tableColumn id="6" name="COSTO TOTAL UNITARIO" totalsRowFunction="custom" dataDxfId="11" totalsRowDxfId="10">
      <calculatedColumnFormula>+H11*I11</calculatedColumnFormula>
      <totalsRowFormula>SUM(J11:J359)</totalsRowFormula>
    </tableColumn>
    <tableColumn id="10" name="COSTO TOTAL POR CÓDIGO DE CATÁLOGO DE BIENES Y SERVICIOS (CBS)" totalsRowFunction="custom" dataDxfId="9" totalsRowDxfId="8">
      <calculatedColumnFormula>IF(Tabla1[[#This Row],[CÓDIGO DEL CATÁLOGO DE BIENES Y SERVICIOS (CBS) ]]="",AC10,"")</calculatedColumnFormula>
      <totalsRowFormula>SUM(K38:K359)</totalsRowFormula>
    </tableColumn>
    <tableColumn id="14" name=" PROCEDIMIENTO DE SELECCIÓN " dataDxfId="7" totalsRowDxfId="6"/>
    <tableColumn id="17" name="FUENTE DE FINANCIAMIENTO" dataDxfId="5" totalsRowDxfId="4"/>
    <tableColumn id="8" name="VALOR ADQUIRIDO" dataDxfId="3" totalsRowDxfId="2"/>
    <tableColumn id="9" name="OBSERVACIÓN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12"/>
  <sheetViews>
    <sheetView tabSelected="1" topLeftCell="A338" zoomScale="90" zoomScaleNormal="90" workbookViewId="0">
      <selection activeCell="K364" sqref="K364"/>
    </sheetView>
  </sheetViews>
  <sheetFormatPr baseColWidth="10" defaultColWidth="11.42578125" defaultRowHeight="18"/>
  <cols>
    <col min="1" max="1" width="59" style="1" customWidth="1"/>
    <col min="2" max="2" width="32.5703125" style="1" customWidth="1"/>
    <col min="3" max="3" width="15" style="1" bestFit="1" customWidth="1"/>
    <col min="4" max="7" width="15.28515625" style="1" bestFit="1" customWidth="1"/>
    <col min="8" max="8" width="19.140625" style="1" customWidth="1"/>
    <col min="9" max="9" width="20.140625" style="1" customWidth="1"/>
    <col min="10" max="10" width="18.7109375" style="1" customWidth="1"/>
    <col min="11" max="11" width="18.85546875" style="1" customWidth="1"/>
    <col min="12" max="12" width="19.7109375" style="1" customWidth="1"/>
    <col min="13" max="13" width="18" style="1" customWidth="1"/>
    <col min="14" max="14" width="15" style="1" customWidth="1"/>
    <col min="15" max="15" width="22.14062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26" width="11.42578125" style="1"/>
    <col min="27" max="27" width="89" style="1" bestFit="1" customWidth="1"/>
    <col min="28" max="28" width="21.85546875" style="1" bestFit="1" customWidth="1"/>
    <col min="29" max="29" width="18" style="35" bestFit="1" customWidth="1"/>
    <col min="30" max="16384" width="11.42578125" style="1"/>
  </cols>
  <sheetData>
    <row r="1" spans="1:28" ht="18.75" thickBot="1"/>
    <row r="2" spans="1:28" ht="31.5">
      <c r="A2" s="10" t="s">
        <v>25</v>
      </c>
      <c r="N2" s="14" t="s">
        <v>2</v>
      </c>
      <c r="O2" s="15"/>
    </row>
    <row r="3" spans="1:28" ht="31.5">
      <c r="A3" s="108"/>
      <c r="N3" s="16" t="s">
        <v>3</v>
      </c>
      <c r="O3" s="17"/>
    </row>
    <row r="4" spans="1:28" ht="20.25">
      <c r="A4" s="108"/>
      <c r="B4" s="11"/>
      <c r="C4" s="11"/>
      <c r="D4" s="11"/>
      <c r="E4" s="11"/>
      <c r="F4" s="11"/>
      <c r="G4" s="11"/>
      <c r="H4" s="11"/>
      <c r="I4" s="11"/>
      <c r="J4" s="11"/>
      <c r="K4" s="11"/>
      <c r="N4" s="16" t="s">
        <v>4</v>
      </c>
      <c r="O4" s="18"/>
    </row>
    <row r="5" spans="1:28" ht="17.25" customHeight="1" thickBot="1">
      <c r="A5" s="108"/>
      <c r="B5" s="12"/>
      <c r="C5" s="12"/>
      <c r="D5" s="12"/>
      <c r="E5" s="12"/>
      <c r="F5" s="12"/>
      <c r="G5" s="12"/>
      <c r="H5" s="12"/>
      <c r="I5" s="12"/>
      <c r="J5" s="12"/>
      <c r="K5" s="12"/>
      <c r="N5" s="19" t="s">
        <v>12</v>
      </c>
      <c r="O5" s="20"/>
    </row>
    <row r="6" spans="1:28" ht="29.25" customHeight="1">
      <c r="A6" s="109" t="s">
        <v>653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8">
      <c r="A7" s="107" t="s">
        <v>590</v>
      </c>
      <c r="B7" s="107"/>
      <c r="C7" s="12"/>
      <c r="D7" s="12"/>
      <c r="E7" s="12"/>
      <c r="F7" s="12"/>
      <c r="G7" s="12"/>
      <c r="H7" s="12"/>
      <c r="I7" s="12"/>
      <c r="J7" s="12"/>
      <c r="K7" s="12"/>
    </row>
    <row r="8" spans="1:28" ht="18.75" thickBot="1"/>
    <row r="9" spans="1:28" ht="23.25" customHeight="1">
      <c r="C9" s="3"/>
      <c r="D9" s="104" t="s">
        <v>15</v>
      </c>
      <c r="E9" s="105"/>
      <c r="F9" s="105"/>
      <c r="G9" s="106"/>
      <c r="H9" s="3"/>
      <c r="I9" s="3"/>
      <c r="J9" s="3"/>
      <c r="K9" s="3"/>
    </row>
    <row r="10" spans="1:28" ht="165.75" customHeight="1">
      <c r="A10" s="21" t="s">
        <v>11</v>
      </c>
      <c r="B10" s="22" t="s">
        <v>325</v>
      </c>
      <c r="C10" s="22" t="s">
        <v>0</v>
      </c>
      <c r="D10" s="23" t="s">
        <v>7</v>
      </c>
      <c r="E10" s="23" t="s">
        <v>8</v>
      </c>
      <c r="F10" s="23" t="s">
        <v>9</v>
      </c>
      <c r="G10" s="23" t="s">
        <v>10</v>
      </c>
      <c r="H10" s="101" t="s">
        <v>5</v>
      </c>
      <c r="I10" s="101" t="s">
        <v>16</v>
      </c>
      <c r="J10" s="101" t="s">
        <v>326</v>
      </c>
      <c r="K10" s="101" t="s">
        <v>324</v>
      </c>
      <c r="L10" s="101" t="s">
        <v>19</v>
      </c>
      <c r="M10" s="101" t="s">
        <v>6</v>
      </c>
      <c r="N10" s="101" t="s">
        <v>1</v>
      </c>
      <c r="O10" s="102" t="s">
        <v>13</v>
      </c>
      <c r="Q10" s="6"/>
      <c r="R10" s="6"/>
      <c r="S10" s="6"/>
      <c r="T10" s="6"/>
      <c r="U10" s="6"/>
    </row>
    <row r="11" spans="1:28">
      <c r="A11" s="7" t="s">
        <v>203</v>
      </c>
      <c r="B11" s="94" t="s">
        <v>327</v>
      </c>
      <c r="C11" s="7" t="s">
        <v>328</v>
      </c>
      <c r="D11" s="48">
        <v>80</v>
      </c>
      <c r="E11" s="48">
        <v>85</v>
      </c>
      <c r="F11" s="48">
        <v>90</v>
      </c>
      <c r="G11" s="48">
        <v>100</v>
      </c>
      <c r="H11" s="8">
        <f>SUM(Tabla1[[#This Row],[PRIMER TRIMESTRE]:[CUARTO TRIMESTRE]])</f>
        <v>355</v>
      </c>
      <c r="I11" s="9">
        <v>100</v>
      </c>
      <c r="J11" s="9">
        <f t="shared" ref="J11:J42" si="0">+H11*I11</f>
        <v>35500</v>
      </c>
      <c r="K11" s="9" t="str">
        <f>IF(Tabla1[[#This Row],[CÓDIGO DEL CATÁLOGO DE BIENES Y SERVICIOS (CBS) ]]="",AC10,"")</f>
        <v/>
      </c>
      <c r="L11" s="7"/>
      <c r="M11" s="7"/>
      <c r="N11" s="9"/>
      <c r="O11" s="7"/>
      <c r="T11" s="5" t="s">
        <v>26</v>
      </c>
      <c r="W11" s="13" t="s">
        <v>23</v>
      </c>
      <c r="AB11" s="33"/>
    </row>
    <row r="12" spans="1:28">
      <c r="A12" s="7" t="s">
        <v>203</v>
      </c>
      <c r="B12" s="94" t="s">
        <v>329</v>
      </c>
      <c r="C12" s="7" t="s">
        <v>328</v>
      </c>
      <c r="D12" s="48">
        <v>85</v>
      </c>
      <c r="E12" s="48">
        <v>95</v>
      </c>
      <c r="F12" s="48">
        <v>105</v>
      </c>
      <c r="G12" s="48">
        <v>115</v>
      </c>
      <c r="H12" s="8">
        <f>SUM(Tabla1[[#This Row],[PRIMER TRIMESTRE]:[CUARTO TRIMESTRE]])</f>
        <v>400</v>
      </c>
      <c r="I12" s="9">
        <v>170</v>
      </c>
      <c r="J12" s="9">
        <f t="shared" si="0"/>
        <v>68000</v>
      </c>
      <c r="K12" s="9" t="str">
        <f>IF(Tabla1[[#This Row],[CÓDIGO DEL CATÁLOGO DE BIENES Y SERVICIOS (CBS) ]]="",AC11,"")</f>
        <v/>
      </c>
      <c r="L12" s="7"/>
      <c r="M12" s="7"/>
      <c r="N12" s="9"/>
      <c r="O12" s="7"/>
      <c r="T12" s="5" t="s">
        <v>27</v>
      </c>
      <c r="W12" s="13" t="s">
        <v>24</v>
      </c>
      <c r="AA12" s="24"/>
      <c r="AB12" s="33"/>
    </row>
    <row r="13" spans="1:28">
      <c r="A13" s="7" t="s">
        <v>203</v>
      </c>
      <c r="B13" s="94" t="s">
        <v>330</v>
      </c>
      <c r="C13" s="7" t="s">
        <v>331</v>
      </c>
      <c r="D13" s="48">
        <v>135</v>
      </c>
      <c r="E13" s="48">
        <v>145</v>
      </c>
      <c r="F13" s="48">
        <v>155</v>
      </c>
      <c r="G13" s="48">
        <v>160</v>
      </c>
      <c r="H13" s="8">
        <f>SUM(Tabla1[[#This Row],[PRIMER TRIMESTRE]:[CUARTO TRIMESTRE]])</f>
        <v>595</v>
      </c>
      <c r="I13" s="9">
        <v>80</v>
      </c>
      <c r="J13" s="9">
        <f t="shared" si="0"/>
        <v>47600</v>
      </c>
      <c r="K13" s="9" t="str">
        <f>IF(Tabla1[[#This Row],[CÓDIGO DEL CATÁLOGO DE BIENES Y SERVICIOS (CBS) ]]="",AC12,"")</f>
        <v/>
      </c>
      <c r="L13" s="7"/>
      <c r="M13" s="7"/>
      <c r="N13" s="9"/>
      <c r="O13" s="7"/>
      <c r="T13" s="5" t="s">
        <v>28</v>
      </c>
      <c r="W13" s="13" t="s">
        <v>22</v>
      </c>
      <c r="AA13" s="24"/>
      <c r="AB13" s="33"/>
    </row>
    <row r="14" spans="1:28">
      <c r="A14" s="7" t="s">
        <v>203</v>
      </c>
      <c r="B14" s="94" t="s">
        <v>332</v>
      </c>
      <c r="C14" s="7" t="s">
        <v>331</v>
      </c>
      <c r="D14" s="48">
        <v>10</v>
      </c>
      <c r="E14" s="48">
        <v>10</v>
      </c>
      <c r="F14" s="48">
        <v>10</v>
      </c>
      <c r="G14" s="48">
        <v>10</v>
      </c>
      <c r="H14" s="8">
        <f>SUM(Tabla1[[#This Row],[PRIMER TRIMESTRE]:[CUARTO TRIMESTRE]])</f>
        <v>40</v>
      </c>
      <c r="I14" s="9">
        <v>180</v>
      </c>
      <c r="J14" s="9">
        <f t="shared" si="0"/>
        <v>7200</v>
      </c>
      <c r="K14" s="9" t="str">
        <f>IF(Tabla1[[#This Row],[CÓDIGO DEL CATÁLOGO DE BIENES Y SERVICIOS (CBS) ]]="",AC13,"")</f>
        <v/>
      </c>
      <c r="L14" s="7"/>
      <c r="M14" s="7"/>
      <c r="N14" s="9"/>
      <c r="O14" s="7"/>
      <c r="T14" s="5" t="s">
        <v>29</v>
      </c>
      <c r="W14" s="13" t="s">
        <v>21</v>
      </c>
      <c r="AA14" s="24"/>
      <c r="AB14" s="33"/>
    </row>
    <row r="15" spans="1:28">
      <c r="A15" s="7" t="s">
        <v>203</v>
      </c>
      <c r="B15" s="94" t="s">
        <v>333</v>
      </c>
      <c r="C15" s="7" t="s">
        <v>331</v>
      </c>
      <c r="D15" s="48">
        <v>11</v>
      </c>
      <c r="E15" s="48">
        <v>11</v>
      </c>
      <c r="F15" s="48">
        <v>10</v>
      </c>
      <c r="G15" s="48">
        <v>10</v>
      </c>
      <c r="H15" s="8">
        <f>SUM(Tabla1[[#This Row],[PRIMER TRIMESTRE]:[CUARTO TRIMESTRE]])</f>
        <v>42</v>
      </c>
      <c r="I15" s="9">
        <v>200</v>
      </c>
      <c r="J15" s="9">
        <f t="shared" si="0"/>
        <v>8400</v>
      </c>
      <c r="K15" s="9" t="str">
        <f>IF(Tabla1[[#This Row],[CÓDIGO DEL CATÁLOGO DE BIENES Y SERVICIOS (CBS) ]]="",AC14,"")</f>
        <v/>
      </c>
      <c r="L15" s="7"/>
      <c r="M15" s="7"/>
      <c r="N15" s="9"/>
      <c r="O15" s="7"/>
      <c r="T15" s="5" t="s">
        <v>30</v>
      </c>
      <c r="W15" s="13" t="s">
        <v>20</v>
      </c>
      <c r="AA15" s="24"/>
      <c r="AB15" s="33"/>
    </row>
    <row r="16" spans="1:28">
      <c r="A16" s="7" t="s">
        <v>203</v>
      </c>
      <c r="B16" s="94" t="s">
        <v>334</v>
      </c>
      <c r="C16" s="7" t="s">
        <v>331</v>
      </c>
      <c r="D16" s="48">
        <v>6</v>
      </c>
      <c r="E16" s="48">
        <v>0</v>
      </c>
      <c r="F16" s="48">
        <v>3</v>
      </c>
      <c r="G16" s="48">
        <v>0</v>
      </c>
      <c r="H16" s="8">
        <f>SUM(Tabla1[[#This Row],[PRIMER TRIMESTRE]:[CUARTO TRIMESTRE]])</f>
        <v>9</v>
      </c>
      <c r="I16" s="9">
        <v>22.95</v>
      </c>
      <c r="J16" s="9">
        <f t="shared" si="0"/>
        <v>206.54999999999998</v>
      </c>
      <c r="K16" s="9" t="str">
        <f>IF(Tabla1[[#This Row],[CÓDIGO DEL CATÁLOGO DE BIENES Y SERVICIOS (CBS) ]]="",AC15,"")</f>
        <v/>
      </c>
      <c r="L16" s="7"/>
      <c r="M16" s="7"/>
      <c r="N16" s="9"/>
      <c r="O16" s="7"/>
      <c r="T16" s="5" t="s">
        <v>31</v>
      </c>
      <c r="W16" s="13" t="s">
        <v>17</v>
      </c>
      <c r="AA16" s="24"/>
      <c r="AB16" s="33"/>
    </row>
    <row r="17" spans="1:28">
      <c r="A17" s="7" t="s">
        <v>203</v>
      </c>
      <c r="B17" s="94" t="s">
        <v>335</v>
      </c>
      <c r="C17" s="7" t="s">
        <v>336</v>
      </c>
      <c r="D17" s="48">
        <v>5</v>
      </c>
      <c r="E17" s="48">
        <v>3</v>
      </c>
      <c r="F17" s="48">
        <v>3</v>
      </c>
      <c r="G17" s="48">
        <v>3</v>
      </c>
      <c r="H17" s="8">
        <f>SUM(Tabla1[[#This Row],[PRIMER TRIMESTRE]:[CUARTO TRIMESTRE]])</f>
        <v>14</v>
      </c>
      <c r="I17" s="9">
        <v>60</v>
      </c>
      <c r="J17" s="9">
        <f t="shared" si="0"/>
        <v>840</v>
      </c>
      <c r="K17" s="9" t="str">
        <f>IF(Tabla1[[#This Row],[CÓDIGO DEL CATÁLOGO DE BIENES Y SERVICIOS (CBS) ]]="",AC16,"")</f>
        <v/>
      </c>
      <c r="L17" s="7"/>
      <c r="M17" s="7"/>
      <c r="N17" s="9"/>
      <c r="O17" s="7"/>
      <c r="T17" s="5" t="s">
        <v>32</v>
      </c>
      <c r="W17" s="13" t="s">
        <v>18</v>
      </c>
      <c r="AA17" s="24"/>
      <c r="AB17" s="33"/>
    </row>
    <row r="18" spans="1:28">
      <c r="A18" s="7" t="s">
        <v>203</v>
      </c>
      <c r="B18" s="94" t="s">
        <v>337</v>
      </c>
      <c r="C18" s="7" t="s">
        <v>331</v>
      </c>
      <c r="D18" s="48">
        <v>20</v>
      </c>
      <c r="E18" s="48">
        <v>19</v>
      </c>
      <c r="F18" s="48">
        <v>18</v>
      </c>
      <c r="G18" s="48">
        <v>18</v>
      </c>
      <c r="H18" s="8">
        <f>SUM(Tabla1[[#This Row],[PRIMER TRIMESTRE]:[CUARTO TRIMESTRE]])</f>
        <v>75</v>
      </c>
      <c r="I18" s="9">
        <v>180</v>
      </c>
      <c r="J18" s="9">
        <f t="shared" si="0"/>
        <v>13500</v>
      </c>
      <c r="K18" s="9" t="str">
        <f>IF(Tabla1[[#This Row],[CÓDIGO DEL CATÁLOGO DE BIENES Y SERVICIOS (CBS) ]]="",AC17,"")</f>
        <v/>
      </c>
      <c r="L18" s="7"/>
      <c r="M18" s="7"/>
      <c r="N18" s="9"/>
      <c r="O18" s="7"/>
      <c r="T18" s="5" t="s">
        <v>33</v>
      </c>
      <c r="AA18" s="24"/>
      <c r="AB18" s="33"/>
    </row>
    <row r="19" spans="1:28">
      <c r="A19" s="7" t="s">
        <v>203</v>
      </c>
      <c r="B19" s="94" t="s">
        <v>338</v>
      </c>
      <c r="C19" s="7" t="s">
        <v>339</v>
      </c>
      <c r="D19" s="48">
        <v>180</v>
      </c>
      <c r="E19" s="48">
        <v>180</v>
      </c>
      <c r="F19" s="48">
        <v>180</v>
      </c>
      <c r="G19" s="48">
        <v>180</v>
      </c>
      <c r="H19" s="8">
        <f>SUM(Tabla1[[#This Row],[PRIMER TRIMESTRE]:[CUARTO TRIMESTRE]])</f>
        <v>720</v>
      </c>
      <c r="I19" s="9">
        <v>80</v>
      </c>
      <c r="J19" s="9">
        <f t="shared" si="0"/>
        <v>57600</v>
      </c>
      <c r="K19" s="9" t="str">
        <f>IF(Tabla1[[#This Row],[CÓDIGO DEL CATÁLOGO DE BIENES Y SERVICIOS (CBS) ]]="",AC18,"")</f>
        <v/>
      </c>
      <c r="L19" s="7"/>
      <c r="M19" s="7"/>
      <c r="N19" s="9"/>
      <c r="O19" s="7"/>
      <c r="T19" s="5" t="s">
        <v>34</v>
      </c>
      <c r="AA19" s="24"/>
      <c r="AB19" s="33"/>
    </row>
    <row r="20" spans="1:28">
      <c r="A20" s="7" t="s">
        <v>203</v>
      </c>
      <c r="B20" s="94" t="s">
        <v>340</v>
      </c>
      <c r="C20" s="7" t="s">
        <v>328</v>
      </c>
      <c r="D20" s="48">
        <v>8</v>
      </c>
      <c r="E20" s="48">
        <v>10</v>
      </c>
      <c r="F20" s="48">
        <v>12</v>
      </c>
      <c r="G20" s="48">
        <v>12</v>
      </c>
      <c r="H20" s="8">
        <f>SUM(Tabla1[[#This Row],[PRIMER TRIMESTRE]:[CUARTO TRIMESTRE]])</f>
        <v>42</v>
      </c>
      <c r="I20" s="9">
        <v>200</v>
      </c>
      <c r="J20" s="9">
        <f t="shared" si="0"/>
        <v>8400</v>
      </c>
      <c r="K20" s="9" t="str">
        <f>IF(Tabla1[[#This Row],[CÓDIGO DEL CATÁLOGO DE BIENES Y SERVICIOS (CBS) ]]="",AC19,"")</f>
        <v/>
      </c>
      <c r="L20" s="7"/>
      <c r="M20" s="7"/>
      <c r="N20" s="9"/>
      <c r="O20" s="7"/>
      <c r="T20" s="5" t="s">
        <v>35</v>
      </c>
      <c r="AA20" s="24"/>
      <c r="AB20" s="33"/>
    </row>
    <row r="21" spans="1:28">
      <c r="A21" s="7" t="s">
        <v>203</v>
      </c>
      <c r="B21" s="94" t="s">
        <v>341</v>
      </c>
      <c r="C21" s="7" t="s">
        <v>328</v>
      </c>
      <c r="D21" s="48">
        <v>40</v>
      </c>
      <c r="E21" s="48">
        <v>40</v>
      </c>
      <c r="F21" s="48">
        <v>45</v>
      </c>
      <c r="G21" s="48">
        <v>45</v>
      </c>
      <c r="H21" s="8">
        <f>SUM(Tabla1[[#This Row],[PRIMER TRIMESTRE]:[CUARTO TRIMESTRE]])</f>
        <v>170</v>
      </c>
      <c r="I21" s="9">
        <v>250</v>
      </c>
      <c r="J21" s="9">
        <f t="shared" si="0"/>
        <v>42500</v>
      </c>
      <c r="K21" s="9" t="str">
        <f>IF(Tabla1[[#This Row],[CÓDIGO DEL CATÁLOGO DE BIENES Y SERVICIOS (CBS) ]]="",AC20,"")</f>
        <v/>
      </c>
      <c r="L21" s="7"/>
      <c r="M21" s="7"/>
      <c r="N21" s="9"/>
      <c r="O21" s="7"/>
      <c r="T21" s="5" t="s">
        <v>36</v>
      </c>
      <c r="AA21" s="24"/>
      <c r="AB21" s="33"/>
    </row>
    <row r="22" spans="1:28">
      <c r="A22" s="7" t="s">
        <v>203</v>
      </c>
      <c r="B22" s="94" t="s">
        <v>342</v>
      </c>
      <c r="C22" s="7" t="s">
        <v>331</v>
      </c>
      <c r="D22" s="48">
        <v>2664</v>
      </c>
      <c r="E22" s="48">
        <v>2688</v>
      </c>
      <c r="F22" s="48">
        <v>2700</v>
      </c>
      <c r="G22" s="48">
        <v>2712</v>
      </c>
      <c r="H22" s="8">
        <f>SUM(Tabla1[[#This Row],[PRIMER TRIMESTRE]:[CUARTO TRIMESTRE]])</f>
        <v>10764</v>
      </c>
      <c r="I22" s="9">
        <v>50</v>
      </c>
      <c r="J22" s="9">
        <f t="shared" si="0"/>
        <v>538200</v>
      </c>
      <c r="K22" s="9" t="str">
        <f>IF(Tabla1[[#This Row],[CÓDIGO DEL CATÁLOGO DE BIENES Y SERVICIOS (CBS) ]]="",AC21,"")</f>
        <v/>
      </c>
      <c r="L22" s="7"/>
      <c r="M22" s="7"/>
      <c r="N22" s="9"/>
      <c r="O22" s="7"/>
      <c r="T22" s="5" t="s">
        <v>37</v>
      </c>
      <c r="AA22" s="24"/>
      <c r="AB22" s="33"/>
    </row>
    <row r="23" spans="1:28">
      <c r="A23" s="7" t="s">
        <v>203</v>
      </c>
      <c r="B23" s="94" t="s">
        <v>343</v>
      </c>
      <c r="C23" s="7" t="s">
        <v>331</v>
      </c>
      <c r="D23" s="48">
        <v>690</v>
      </c>
      <c r="E23" s="48">
        <v>690</v>
      </c>
      <c r="F23" s="48">
        <v>690</v>
      </c>
      <c r="G23" s="48">
        <v>690</v>
      </c>
      <c r="H23" s="8">
        <f>SUM(Tabla1[[#This Row],[PRIMER TRIMESTRE]:[CUARTO TRIMESTRE]])</f>
        <v>2760</v>
      </c>
      <c r="I23" s="9">
        <v>80</v>
      </c>
      <c r="J23" s="9">
        <f t="shared" si="0"/>
        <v>220800</v>
      </c>
      <c r="K23" s="9" t="str">
        <f>IF(Tabla1[[#This Row],[CÓDIGO DEL CATÁLOGO DE BIENES Y SERVICIOS (CBS) ]]="",AC22,"")</f>
        <v/>
      </c>
      <c r="L23" s="7"/>
      <c r="M23" s="7"/>
      <c r="N23" s="9"/>
      <c r="O23" s="7"/>
      <c r="T23" s="5" t="s">
        <v>38</v>
      </c>
      <c r="AA23" s="24"/>
      <c r="AB23" s="33"/>
    </row>
    <row r="24" spans="1:28">
      <c r="A24" s="7" t="s">
        <v>203</v>
      </c>
      <c r="B24" s="95" t="s">
        <v>619</v>
      </c>
      <c r="C24" s="49" t="s">
        <v>331</v>
      </c>
      <c r="D24" s="49">
        <v>690</v>
      </c>
      <c r="E24" s="49">
        <v>690</v>
      </c>
      <c r="F24" s="49">
        <v>690</v>
      </c>
      <c r="G24" s="49">
        <v>690</v>
      </c>
      <c r="H24" s="46">
        <f>SUM(Tabla1[[#This Row],[PRIMER TRIMESTRE]:[CUARTO TRIMESTRE]])</f>
        <v>2760</v>
      </c>
      <c r="I24" s="47">
        <v>100</v>
      </c>
      <c r="J24" s="9">
        <f t="shared" si="0"/>
        <v>276000</v>
      </c>
      <c r="K24" s="47" t="str">
        <f>IF(Tabla1[[#This Row],[CÓDIGO DEL CATÁLOGO DE BIENES Y SERVICIOS (CBS) ]]="",AC23,"")</f>
        <v/>
      </c>
      <c r="L24" s="45"/>
      <c r="M24" s="45"/>
      <c r="N24" s="47"/>
      <c r="O24" s="45"/>
      <c r="T24" s="5" t="s">
        <v>39</v>
      </c>
      <c r="AA24" s="24"/>
      <c r="AB24" s="33"/>
    </row>
    <row r="25" spans="1:28">
      <c r="A25" s="7" t="s">
        <v>203</v>
      </c>
      <c r="B25" s="94" t="s">
        <v>620</v>
      </c>
      <c r="C25" s="7" t="s">
        <v>336</v>
      </c>
      <c r="D25" s="48">
        <v>36</v>
      </c>
      <c r="E25" s="48">
        <v>36</v>
      </c>
      <c r="F25" s="48">
        <v>36</v>
      </c>
      <c r="G25" s="48">
        <v>36</v>
      </c>
      <c r="H25" s="8">
        <f>SUM(Tabla1[[#This Row],[PRIMER TRIMESTRE]:[CUARTO TRIMESTRE]])</f>
        <v>144</v>
      </c>
      <c r="I25" s="9">
        <v>80</v>
      </c>
      <c r="J25" s="9">
        <f t="shared" si="0"/>
        <v>11520</v>
      </c>
      <c r="K25" s="9" t="str">
        <f>IF(Tabla1[[#This Row],[CÓDIGO DEL CATÁLOGO DE BIENES Y SERVICIOS (CBS) ]]="",AC23,"")</f>
        <v/>
      </c>
      <c r="L25" s="7"/>
      <c r="M25" s="7"/>
      <c r="N25" s="9"/>
      <c r="O25" s="7"/>
      <c r="T25" s="5" t="s">
        <v>40</v>
      </c>
      <c r="AA25" s="24"/>
      <c r="AB25" s="33"/>
    </row>
    <row r="26" spans="1:28">
      <c r="A26" s="7" t="s">
        <v>203</v>
      </c>
      <c r="B26" s="94" t="s">
        <v>344</v>
      </c>
      <c r="C26" s="7" t="s">
        <v>336</v>
      </c>
      <c r="D26" s="48">
        <v>24</v>
      </c>
      <c r="E26" s="48">
        <v>24</v>
      </c>
      <c r="F26" s="48">
        <v>24</v>
      </c>
      <c r="G26" s="48">
        <v>24</v>
      </c>
      <c r="H26" s="8">
        <f>SUM(Tabla1[[#This Row],[PRIMER TRIMESTRE]:[CUARTO TRIMESTRE]])</f>
        <v>96</v>
      </c>
      <c r="I26" s="9">
        <v>253</v>
      </c>
      <c r="J26" s="9">
        <f t="shared" si="0"/>
        <v>24288</v>
      </c>
      <c r="K26" s="9" t="str">
        <f>IF(Tabla1[[#This Row],[CÓDIGO DEL CATÁLOGO DE BIENES Y SERVICIOS (CBS) ]]="",AC24,"")</f>
        <v/>
      </c>
      <c r="L26" s="7"/>
      <c r="M26" s="7"/>
      <c r="N26" s="9"/>
      <c r="O26" s="7"/>
      <c r="T26" s="5" t="s">
        <v>41</v>
      </c>
      <c r="AA26" s="24"/>
      <c r="AB26" s="33"/>
    </row>
    <row r="27" spans="1:28">
      <c r="A27" s="7" t="s">
        <v>203</v>
      </c>
      <c r="B27" s="94" t="s">
        <v>345</v>
      </c>
      <c r="C27" s="7" t="s">
        <v>331</v>
      </c>
      <c r="D27" s="48">
        <v>40</v>
      </c>
      <c r="E27" s="48">
        <v>42</v>
      </c>
      <c r="F27" s="48">
        <v>45</v>
      </c>
      <c r="G27" s="48">
        <v>47</v>
      </c>
      <c r="H27" s="8">
        <f>SUM(Tabla1[[#This Row],[PRIMER TRIMESTRE]:[CUARTO TRIMESTRE]])</f>
        <v>174</v>
      </c>
      <c r="I27" s="9">
        <v>107</v>
      </c>
      <c r="J27" s="9">
        <f t="shared" si="0"/>
        <v>18618</v>
      </c>
      <c r="K27" s="9" t="str">
        <f>IF(Tabla1[[#This Row],[CÓDIGO DEL CATÁLOGO DE BIENES Y SERVICIOS (CBS) ]]="",AC25,"")</f>
        <v/>
      </c>
      <c r="L27" s="7"/>
      <c r="M27" s="7"/>
      <c r="N27" s="9"/>
      <c r="O27" s="7"/>
      <c r="T27" s="5" t="s">
        <v>42</v>
      </c>
      <c r="AA27" s="24"/>
      <c r="AB27" s="33"/>
    </row>
    <row r="28" spans="1:28">
      <c r="A28" s="7" t="s">
        <v>203</v>
      </c>
      <c r="B28" s="94" t="s">
        <v>346</v>
      </c>
      <c r="C28" s="7" t="s">
        <v>331</v>
      </c>
      <c r="D28" s="48">
        <v>24</v>
      </c>
      <c r="E28" s="48">
        <v>24</v>
      </c>
      <c r="F28" s="48">
        <v>24</v>
      </c>
      <c r="G28" s="48">
        <v>24</v>
      </c>
      <c r="H28" s="8">
        <f>SUM(Tabla1[[#This Row],[PRIMER TRIMESTRE]:[CUARTO TRIMESTRE]])</f>
        <v>96</v>
      </c>
      <c r="I28" s="9">
        <v>125</v>
      </c>
      <c r="J28" s="9">
        <f t="shared" si="0"/>
        <v>12000</v>
      </c>
      <c r="K28" s="9" t="str">
        <f>IF(Tabla1[[#This Row],[CÓDIGO DEL CATÁLOGO DE BIENES Y SERVICIOS (CBS) ]]="",AC26,"")</f>
        <v/>
      </c>
      <c r="L28" s="7"/>
      <c r="M28" s="7"/>
      <c r="N28" s="9"/>
      <c r="O28" s="7"/>
      <c r="T28" s="5" t="s">
        <v>43</v>
      </c>
      <c r="AA28" s="24"/>
      <c r="AB28" s="33"/>
    </row>
    <row r="29" spans="1:28">
      <c r="A29" s="7" t="s">
        <v>203</v>
      </c>
      <c r="B29" s="94" t="s">
        <v>347</v>
      </c>
      <c r="C29" s="7" t="s">
        <v>331</v>
      </c>
      <c r="D29" s="48">
        <v>12</v>
      </c>
      <c r="E29" s="48">
        <v>15</v>
      </c>
      <c r="F29" s="48">
        <v>18</v>
      </c>
      <c r="G29" s="48">
        <v>20</v>
      </c>
      <c r="H29" s="8">
        <f>SUM(Tabla1[[#This Row],[PRIMER TRIMESTRE]:[CUARTO TRIMESTRE]])</f>
        <v>65</v>
      </c>
      <c r="I29" s="9">
        <v>200</v>
      </c>
      <c r="J29" s="9">
        <f t="shared" si="0"/>
        <v>13000</v>
      </c>
      <c r="K29" s="9" t="str">
        <f>IF(Tabla1[[#This Row],[CÓDIGO DEL CATÁLOGO DE BIENES Y SERVICIOS (CBS) ]]="",AC27,"")</f>
        <v/>
      </c>
      <c r="L29" s="7"/>
      <c r="M29" s="7"/>
      <c r="N29" s="9"/>
      <c r="O29" s="7"/>
      <c r="T29" s="5" t="s">
        <v>44</v>
      </c>
      <c r="AA29" s="24"/>
      <c r="AB29" s="33"/>
    </row>
    <row r="30" spans="1:28">
      <c r="A30" s="7" t="s">
        <v>203</v>
      </c>
      <c r="B30" s="94" t="s">
        <v>348</v>
      </c>
      <c r="C30" s="7" t="s">
        <v>331</v>
      </c>
      <c r="D30" s="48">
        <v>10</v>
      </c>
      <c r="E30" s="48">
        <v>10</v>
      </c>
      <c r="F30" s="48">
        <v>10</v>
      </c>
      <c r="G30" s="48">
        <v>10</v>
      </c>
      <c r="H30" s="8">
        <f>SUM(Tabla1[[#This Row],[PRIMER TRIMESTRE]:[CUARTO TRIMESTRE]])</f>
        <v>40</v>
      </c>
      <c r="I30" s="9">
        <v>253</v>
      </c>
      <c r="J30" s="9">
        <f t="shared" si="0"/>
        <v>10120</v>
      </c>
      <c r="K30" s="9" t="str">
        <f>IF(Tabla1[[#This Row],[CÓDIGO DEL CATÁLOGO DE BIENES Y SERVICIOS (CBS) ]]="",AC28,"")</f>
        <v/>
      </c>
      <c r="L30" s="7"/>
      <c r="M30" s="7"/>
      <c r="N30" s="9"/>
      <c r="O30" s="7"/>
      <c r="T30" s="5" t="s">
        <v>45</v>
      </c>
      <c r="AA30" s="24"/>
      <c r="AB30" s="33"/>
    </row>
    <row r="31" spans="1:28">
      <c r="A31" s="7" t="s">
        <v>203</v>
      </c>
      <c r="B31" s="94" t="s">
        <v>349</v>
      </c>
      <c r="C31" s="7" t="s">
        <v>331</v>
      </c>
      <c r="D31" s="48">
        <v>38</v>
      </c>
      <c r="E31" s="48">
        <v>50</v>
      </c>
      <c r="F31" s="48">
        <v>50</v>
      </c>
      <c r="G31" s="48">
        <v>50</v>
      </c>
      <c r="H31" s="8">
        <f>SUM(Tabla1[[#This Row],[PRIMER TRIMESTRE]:[CUARTO TRIMESTRE]])</f>
        <v>188</v>
      </c>
      <c r="I31" s="9">
        <v>50</v>
      </c>
      <c r="J31" s="9">
        <f t="shared" si="0"/>
        <v>9400</v>
      </c>
      <c r="K31" s="9" t="str">
        <f>IF(Tabla1[[#This Row],[CÓDIGO DEL CATÁLOGO DE BIENES Y SERVICIOS (CBS) ]]="",AC29,"")</f>
        <v/>
      </c>
      <c r="L31" s="7"/>
      <c r="M31" s="7"/>
      <c r="N31" s="9"/>
      <c r="O31" s="7"/>
      <c r="T31" s="5" t="s">
        <v>46</v>
      </c>
      <c r="AA31" s="24"/>
      <c r="AB31" s="33"/>
    </row>
    <row r="32" spans="1:28">
      <c r="A32" s="7" t="s">
        <v>203</v>
      </c>
      <c r="B32" s="94" t="s">
        <v>350</v>
      </c>
      <c r="C32" s="7" t="s">
        <v>351</v>
      </c>
      <c r="D32" s="48">
        <v>45</v>
      </c>
      <c r="E32" s="48">
        <v>45</v>
      </c>
      <c r="F32" s="48">
        <v>45</v>
      </c>
      <c r="G32" s="48">
        <v>45</v>
      </c>
      <c r="H32" s="8">
        <f>SUM(Tabla1[[#This Row],[PRIMER TRIMESTRE]:[CUARTO TRIMESTRE]])</f>
        <v>180</v>
      </c>
      <c r="I32" s="9">
        <v>25</v>
      </c>
      <c r="J32" s="9">
        <f t="shared" si="0"/>
        <v>4500</v>
      </c>
      <c r="K32" s="9" t="str">
        <f>IF(Tabla1[[#This Row],[CÓDIGO DEL CATÁLOGO DE BIENES Y SERVICIOS (CBS) ]]="",AC30,"")</f>
        <v/>
      </c>
      <c r="L32" s="7"/>
      <c r="M32" s="7"/>
      <c r="N32" s="9"/>
      <c r="O32" s="7"/>
      <c r="T32" s="5" t="s">
        <v>47</v>
      </c>
      <c r="AA32" s="24"/>
      <c r="AB32" s="33"/>
    </row>
    <row r="33" spans="1:29">
      <c r="A33" s="7" t="s">
        <v>203</v>
      </c>
      <c r="B33" s="94" t="s">
        <v>352</v>
      </c>
      <c r="C33" s="7" t="s">
        <v>353</v>
      </c>
      <c r="D33" s="48">
        <v>2</v>
      </c>
      <c r="E33" s="48">
        <v>1</v>
      </c>
      <c r="F33" s="48">
        <v>1</v>
      </c>
      <c r="G33" s="48">
        <v>1</v>
      </c>
      <c r="H33" s="8">
        <f>SUM(Tabla1[[#This Row],[PRIMER TRIMESTRE]:[CUARTO TRIMESTRE]])</f>
        <v>5</v>
      </c>
      <c r="I33" s="9">
        <v>400</v>
      </c>
      <c r="J33" s="9">
        <f t="shared" si="0"/>
        <v>2000</v>
      </c>
      <c r="K33" s="9" t="str">
        <f>IF(Tabla1[[#This Row],[CÓDIGO DEL CATÁLOGO DE BIENES Y SERVICIOS (CBS) ]]="",AC31,"")</f>
        <v/>
      </c>
      <c r="L33" s="7"/>
      <c r="M33" s="7"/>
      <c r="N33" s="9"/>
      <c r="O33" s="7"/>
      <c r="T33" s="5" t="s">
        <v>48</v>
      </c>
      <c r="AA33" s="24"/>
      <c r="AB33" s="33"/>
    </row>
    <row r="34" spans="1:29">
      <c r="A34" s="7" t="s">
        <v>203</v>
      </c>
      <c r="B34" s="94" t="s">
        <v>354</v>
      </c>
      <c r="C34" s="7" t="s">
        <v>353</v>
      </c>
      <c r="D34" s="48">
        <v>1</v>
      </c>
      <c r="E34" s="48">
        <v>1</v>
      </c>
      <c r="F34" s="48">
        <v>1</v>
      </c>
      <c r="G34" s="48">
        <v>1</v>
      </c>
      <c r="H34" s="8">
        <f>SUM(Tabla1[[#This Row],[PRIMER TRIMESTRE]:[CUARTO TRIMESTRE]])</f>
        <v>4</v>
      </c>
      <c r="I34" s="9">
        <v>300</v>
      </c>
      <c r="J34" s="9">
        <f t="shared" si="0"/>
        <v>1200</v>
      </c>
      <c r="K34" s="9" t="str">
        <f>IF(Tabla1[[#This Row],[CÓDIGO DEL CATÁLOGO DE BIENES Y SERVICIOS (CBS) ]]="",AC32,"")</f>
        <v/>
      </c>
      <c r="L34" s="7"/>
      <c r="M34" s="7"/>
      <c r="N34" s="9"/>
      <c r="O34" s="7"/>
      <c r="T34" s="5" t="s">
        <v>49</v>
      </c>
      <c r="AA34" s="24"/>
      <c r="AB34" s="33"/>
    </row>
    <row r="35" spans="1:29">
      <c r="A35" s="7" t="s">
        <v>203</v>
      </c>
      <c r="B35" s="94" t="s">
        <v>355</v>
      </c>
      <c r="C35" s="7" t="s">
        <v>328</v>
      </c>
      <c r="D35" s="48">
        <v>26</v>
      </c>
      <c r="E35" s="48">
        <v>26</v>
      </c>
      <c r="F35" s="48">
        <v>26</v>
      </c>
      <c r="G35" s="48">
        <v>26</v>
      </c>
      <c r="H35" s="8">
        <f>SUM(Tabla1[[#This Row],[PRIMER TRIMESTRE]:[CUARTO TRIMESTRE]])</f>
        <v>104</v>
      </c>
      <c r="I35" s="9">
        <v>620</v>
      </c>
      <c r="J35" s="9">
        <f t="shared" si="0"/>
        <v>64480</v>
      </c>
      <c r="K35" s="9" t="str">
        <f>IF(Tabla1[[#This Row],[CÓDIGO DEL CATÁLOGO DE BIENES Y SERVICIOS (CBS) ]]="",AC33,"")</f>
        <v/>
      </c>
      <c r="L35" s="7"/>
      <c r="M35" s="7"/>
      <c r="N35" s="9"/>
      <c r="O35" s="7"/>
      <c r="T35" s="5" t="s">
        <v>50</v>
      </c>
      <c r="AA35" s="24"/>
      <c r="AB35" s="33"/>
    </row>
    <row r="36" spans="1:29">
      <c r="A36" s="7" t="s">
        <v>203</v>
      </c>
      <c r="B36" s="94" t="s">
        <v>356</v>
      </c>
      <c r="C36" s="7" t="s">
        <v>328</v>
      </c>
      <c r="D36" s="48">
        <v>10</v>
      </c>
      <c r="E36" s="48">
        <v>10</v>
      </c>
      <c r="F36" s="48">
        <v>10</v>
      </c>
      <c r="G36" s="48">
        <v>10</v>
      </c>
      <c r="H36" s="8">
        <f>SUM(Tabla1[[#This Row],[PRIMER TRIMESTRE]:[CUARTO TRIMESTRE]])</f>
        <v>40</v>
      </c>
      <c r="I36" s="9">
        <v>350</v>
      </c>
      <c r="J36" s="9">
        <f t="shared" si="0"/>
        <v>14000</v>
      </c>
      <c r="K36" s="9" t="str">
        <f>IF(Tabla1[[#This Row],[CÓDIGO DEL CATÁLOGO DE BIENES Y SERVICIOS (CBS) ]]="",AC34,"")</f>
        <v/>
      </c>
      <c r="L36" s="7"/>
      <c r="M36" s="7"/>
      <c r="N36" s="9"/>
      <c r="O36" s="7"/>
      <c r="T36" s="5" t="s">
        <v>51</v>
      </c>
      <c r="AA36" s="24"/>
      <c r="AB36" s="33"/>
    </row>
    <row r="37" spans="1:29">
      <c r="A37" s="7" t="s">
        <v>203</v>
      </c>
      <c r="B37" s="94" t="s">
        <v>357</v>
      </c>
      <c r="C37" s="7" t="s">
        <v>331</v>
      </c>
      <c r="D37" s="48">
        <v>38</v>
      </c>
      <c r="E37" s="48">
        <v>35</v>
      </c>
      <c r="F37" s="48">
        <v>35</v>
      </c>
      <c r="G37" s="48">
        <v>35</v>
      </c>
      <c r="H37" s="8">
        <f>SUM(Tabla1[[#This Row],[PRIMER TRIMESTRE]:[CUARTO TRIMESTRE]])</f>
        <v>143</v>
      </c>
      <c r="I37" s="9">
        <v>30</v>
      </c>
      <c r="J37" s="9">
        <f t="shared" si="0"/>
        <v>4290</v>
      </c>
      <c r="K37" s="9" t="str">
        <f>IF(Tabla1[[#This Row],[CÓDIGO DEL CATÁLOGO DE BIENES Y SERVICIOS (CBS) ]]="",AC35,"")</f>
        <v/>
      </c>
      <c r="L37" s="7"/>
      <c r="M37" s="7"/>
      <c r="N37" s="9"/>
      <c r="O37" s="7"/>
      <c r="T37" s="5" t="s">
        <v>52</v>
      </c>
      <c r="AA37" s="24"/>
      <c r="AB37" s="33"/>
    </row>
    <row r="38" spans="1:29">
      <c r="A38" s="7"/>
      <c r="B38" s="94"/>
      <c r="C38" s="7"/>
      <c r="D38" s="7">
        <v>0</v>
      </c>
      <c r="E38" s="7">
        <v>0</v>
      </c>
      <c r="F38" s="7">
        <v>0</v>
      </c>
      <c r="G38" s="7">
        <v>0</v>
      </c>
      <c r="H38" s="8">
        <f>SUM(Tabla1[[#This Row],[PRIMER TRIMESTRE]:[CUARTO TRIMESTRE]])</f>
        <v>0</v>
      </c>
      <c r="I38" s="9"/>
      <c r="J38" s="9">
        <f t="shared" si="0"/>
        <v>0</v>
      </c>
      <c r="K38" s="9">
        <v>1514162.55</v>
      </c>
      <c r="L38" s="7" t="s">
        <v>20</v>
      </c>
      <c r="M38" s="7" t="s">
        <v>609</v>
      </c>
      <c r="N38" s="9"/>
      <c r="O38" s="7"/>
      <c r="T38" s="5" t="s">
        <v>53</v>
      </c>
      <c r="AA38" s="24"/>
      <c r="AB38" s="33"/>
    </row>
    <row r="39" spans="1:29">
      <c r="A39" s="48" t="s">
        <v>287</v>
      </c>
      <c r="B39" s="95" t="s">
        <v>640</v>
      </c>
      <c r="C39" s="48" t="s">
        <v>336</v>
      </c>
      <c r="D39" s="48">
        <v>400</v>
      </c>
      <c r="E39" s="48">
        <v>426</v>
      </c>
      <c r="F39" s="48">
        <v>430</v>
      </c>
      <c r="G39" s="48">
        <v>400</v>
      </c>
      <c r="H39" s="8">
        <f>SUM(Tabla1[[#This Row],[PRIMER TRIMESTRE]:[CUARTO TRIMESTRE]])</f>
        <v>1656</v>
      </c>
      <c r="I39" s="9">
        <v>50</v>
      </c>
      <c r="J39" s="9">
        <f t="shared" si="0"/>
        <v>82800</v>
      </c>
      <c r="K39" s="9" t="str">
        <f>IF(Tabla1[[#This Row],[CÓDIGO DEL CATÁLOGO DE BIENES Y SERVICIOS (CBS) ]]="",AC37,"")</f>
        <v/>
      </c>
      <c r="L39" s="7"/>
      <c r="M39" s="7"/>
      <c r="N39" s="9"/>
      <c r="O39" s="7"/>
      <c r="T39" s="5" t="s">
        <v>54</v>
      </c>
      <c r="AA39" s="24"/>
      <c r="AB39" s="33"/>
    </row>
    <row r="40" spans="1:29">
      <c r="A40" s="48" t="s">
        <v>287</v>
      </c>
      <c r="B40" s="95" t="s">
        <v>641</v>
      </c>
      <c r="C40" s="48" t="s">
        <v>336</v>
      </c>
      <c r="D40" s="48">
        <v>941</v>
      </c>
      <c r="E40" s="48">
        <v>955</v>
      </c>
      <c r="F40" s="48">
        <v>955</v>
      </c>
      <c r="G40" s="48">
        <v>940</v>
      </c>
      <c r="H40" s="8">
        <f>SUM(Tabla1[[#This Row],[PRIMER TRIMESTRE]:[CUARTO TRIMESTRE]])</f>
        <v>3791</v>
      </c>
      <c r="I40" s="9">
        <v>37</v>
      </c>
      <c r="J40" s="9">
        <f t="shared" si="0"/>
        <v>140267</v>
      </c>
      <c r="K40" s="9" t="str">
        <f>IF(Tabla1[[#This Row],[CÓDIGO DEL CATÁLOGO DE BIENES Y SERVICIOS (CBS) ]]="",AC38,"")</f>
        <v/>
      </c>
      <c r="L40" s="7"/>
      <c r="M40" s="7"/>
      <c r="N40" s="9"/>
      <c r="O40" s="7"/>
      <c r="T40" s="5" t="s">
        <v>55</v>
      </c>
      <c r="AA40" s="24"/>
      <c r="AB40" s="33"/>
    </row>
    <row r="41" spans="1:29">
      <c r="A41" s="7" t="s">
        <v>287</v>
      </c>
      <c r="B41" s="94" t="s">
        <v>359</v>
      </c>
      <c r="C41" s="7" t="s">
        <v>336</v>
      </c>
      <c r="D41" s="7">
        <v>15</v>
      </c>
      <c r="E41" s="7">
        <v>0</v>
      </c>
      <c r="F41" s="7">
        <v>15</v>
      </c>
      <c r="G41" s="7">
        <v>0</v>
      </c>
      <c r="H41" s="8">
        <f>SUM(Tabla1[[#This Row],[PRIMER TRIMESTRE]:[CUARTO TRIMESTRE]])</f>
        <v>30</v>
      </c>
      <c r="I41" s="9">
        <v>180</v>
      </c>
      <c r="J41" s="9">
        <f t="shared" si="0"/>
        <v>5400</v>
      </c>
      <c r="K41" s="9" t="str">
        <f>IF(Tabla1[[#This Row],[CÓDIGO DEL CATÁLOGO DE BIENES Y SERVICIOS (CBS) ]]="",AC39,"")</f>
        <v/>
      </c>
      <c r="L41" s="7"/>
      <c r="M41" s="7"/>
      <c r="N41" s="9"/>
      <c r="O41" s="7"/>
      <c r="T41" s="5" t="s">
        <v>56</v>
      </c>
      <c r="AA41" s="24"/>
      <c r="AB41" s="33"/>
    </row>
    <row r="42" spans="1:29">
      <c r="A42" s="7" t="s">
        <v>287</v>
      </c>
      <c r="B42" s="94" t="s">
        <v>360</v>
      </c>
      <c r="C42" s="7" t="s">
        <v>361</v>
      </c>
      <c r="D42" s="7">
        <v>44</v>
      </c>
      <c r="E42" s="7">
        <v>32</v>
      </c>
      <c r="F42" s="7">
        <v>40</v>
      </c>
      <c r="G42" s="7">
        <v>25</v>
      </c>
      <c r="H42" s="8">
        <f>SUM(Tabla1[[#This Row],[PRIMER TRIMESTRE]:[CUARTO TRIMESTRE]])</f>
        <v>141</v>
      </c>
      <c r="I42" s="9">
        <v>50</v>
      </c>
      <c r="J42" s="9">
        <f t="shared" si="0"/>
        <v>7050</v>
      </c>
      <c r="K42" s="9" t="str">
        <f>IF(Tabla1[[#This Row],[CÓDIGO DEL CATÁLOGO DE BIENES Y SERVICIOS (CBS) ]]="",AC40,"")</f>
        <v/>
      </c>
      <c r="L42" s="7"/>
      <c r="M42" s="7"/>
      <c r="N42" s="9"/>
      <c r="O42" s="7"/>
      <c r="T42" s="5" t="s">
        <v>57</v>
      </c>
      <c r="AA42" s="24"/>
      <c r="AB42" s="33"/>
    </row>
    <row r="43" spans="1:29">
      <c r="A43" s="7" t="s">
        <v>287</v>
      </c>
      <c r="B43" s="94" t="s">
        <v>362</v>
      </c>
      <c r="C43" s="7" t="s">
        <v>361</v>
      </c>
      <c r="D43" s="7">
        <v>15</v>
      </c>
      <c r="E43" s="7">
        <v>10</v>
      </c>
      <c r="F43" s="7">
        <v>15</v>
      </c>
      <c r="G43" s="7">
        <v>10</v>
      </c>
      <c r="H43" s="8">
        <f>SUM(Tabla1[[#This Row],[PRIMER TRIMESTRE]:[CUARTO TRIMESTRE]])</f>
        <v>50</v>
      </c>
      <c r="I43" s="9">
        <v>20</v>
      </c>
      <c r="J43" s="9">
        <f t="shared" ref="J43:J73" si="1">+H43*I43</f>
        <v>1000</v>
      </c>
      <c r="K43" s="9" t="str">
        <f>IF(Tabla1[[#This Row],[CÓDIGO DEL CATÁLOGO DE BIENES Y SERVICIOS (CBS) ]]="",AC41,"")</f>
        <v/>
      </c>
      <c r="L43" s="7"/>
      <c r="M43" s="7"/>
      <c r="N43" s="9"/>
      <c r="O43" s="7"/>
      <c r="T43" s="5" t="s">
        <v>58</v>
      </c>
      <c r="AA43" s="24"/>
      <c r="AB43" s="33"/>
    </row>
    <row r="44" spans="1:29">
      <c r="A44" s="7"/>
      <c r="B44" s="94"/>
      <c r="C44" s="7"/>
      <c r="D44" s="7">
        <v>0</v>
      </c>
      <c r="E44" s="7">
        <v>0</v>
      </c>
      <c r="F44" s="7">
        <v>0</v>
      </c>
      <c r="G44" s="7">
        <v>0</v>
      </c>
      <c r="H44" s="8">
        <f>SUM(Tabla1[[#This Row],[PRIMER TRIMESTRE]:[CUARTO TRIMESTRE]])</f>
        <v>0</v>
      </c>
      <c r="I44" s="9"/>
      <c r="J44" s="9">
        <f t="shared" si="1"/>
        <v>0</v>
      </c>
      <c r="K44" s="9">
        <v>236517</v>
      </c>
      <c r="L44" s="7" t="s">
        <v>17</v>
      </c>
      <c r="M44" s="7" t="s">
        <v>609</v>
      </c>
      <c r="N44" s="9"/>
      <c r="O44" s="7"/>
      <c r="T44" s="5" t="s">
        <v>59</v>
      </c>
      <c r="AA44" s="24"/>
      <c r="AB44" s="33"/>
    </row>
    <row r="45" spans="1:29">
      <c r="A45" s="48" t="s">
        <v>224</v>
      </c>
      <c r="B45" s="95" t="s">
        <v>363</v>
      </c>
      <c r="C45" s="48" t="s">
        <v>331</v>
      </c>
      <c r="D45" s="48">
        <v>402</v>
      </c>
      <c r="E45" s="48">
        <v>425</v>
      </c>
      <c r="F45" s="48">
        <v>425</v>
      </c>
      <c r="G45" s="48">
        <v>400</v>
      </c>
      <c r="H45" s="57">
        <f>SUM(Tabla1[[#This Row],[PRIMER TRIMESTRE]:[CUARTO TRIMESTRE]])</f>
        <v>1652</v>
      </c>
      <c r="I45" s="9">
        <v>190</v>
      </c>
      <c r="J45" s="9">
        <f t="shared" si="1"/>
        <v>313880</v>
      </c>
      <c r="K45" s="9" t="str">
        <f>IF(Tabla1[[#This Row],[CÓDIGO DEL CATÁLOGO DE BIENES Y SERVICIOS (CBS) ]]="",AC43,"")</f>
        <v/>
      </c>
      <c r="L45" s="7"/>
      <c r="M45" s="7"/>
      <c r="N45" s="9"/>
      <c r="O45" s="7"/>
      <c r="T45" s="5" t="s">
        <v>60</v>
      </c>
      <c r="AA45" s="24"/>
      <c r="AB45" s="33"/>
    </row>
    <row r="46" spans="1:29" s="56" customFormat="1">
      <c r="A46" s="48" t="s">
        <v>224</v>
      </c>
      <c r="B46" s="95" t="s">
        <v>635</v>
      </c>
      <c r="C46" s="48" t="s">
        <v>331</v>
      </c>
      <c r="D46" s="48">
        <v>83</v>
      </c>
      <c r="E46" s="48">
        <f>Tabla1[[#This Row],[PRIMER TRIMESTRE]]*1.1</f>
        <v>91.300000000000011</v>
      </c>
      <c r="F46" s="48">
        <f>Tabla1[[#This Row],[SEGUNDO TRIMESTRE]]*1.1</f>
        <v>100.43000000000002</v>
      </c>
      <c r="G46" s="48">
        <v>100</v>
      </c>
      <c r="H46" s="57">
        <f>SUM(Tabla1[[#This Row],[PRIMER TRIMESTRE]:[CUARTO TRIMESTRE]])</f>
        <v>374.73</v>
      </c>
      <c r="I46" s="47">
        <v>175</v>
      </c>
      <c r="J46" s="47">
        <f t="shared" si="1"/>
        <v>65577.75</v>
      </c>
      <c r="K46" s="47" t="str">
        <f>IF(Tabla1[[#This Row],[CÓDIGO DEL CATÁLOGO DE BIENES Y SERVICIOS (CBS) ]]="",AC45,"")</f>
        <v/>
      </c>
      <c r="L46" s="45"/>
      <c r="M46" s="45"/>
      <c r="N46" s="47"/>
      <c r="O46" s="45"/>
      <c r="T46" s="5"/>
      <c r="AB46" s="33"/>
      <c r="AC46" s="35"/>
    </row>
    <row r="47" spans="1:29">
      <c r="A47" s="48" t="s">
        <v>224</v>
      </c>
      <c r="B47" s="95" t="s">
        <v>636</v>
      </c>
      <c r="C47" s="48" t="s">
        <v>353</v>
      </c>
      <c r="D47" s="48">
        <v>15</v>
      </c>
      <c r="E47" s="48">
        <v>15</v>
      </c>
      <c r="F47" s="48">
        <v>15</v>
      </c>
      <c r="G47" s="48">
        <v>15</v>
      </c>
      <c r="H47" s="8">
        <f>SUM(Tabla1[[#This Row],[PRIMER TRIMESTRE]:[CUARTO TRIMESTRE]])</f>
        <v>60</v>
      </c>
      <c r="I47" s="9">
        <v>70</v>
      </c>
      <c r="J47" s="9">
        <f t="shared" si="1"/>
        <v>4200</v>
      </c>
      <c r="K47" s="9" t="str">
        <f>IF(Tabla1[[#This Row],[CÓDIGO DEL CATÁLOGO DE BIENES Y SERVICIOS (CBS) ]]="",AC44,"")</f>
        <v/>
      </c>
      <c r="L47" s="7"/>
      <c r="M47" s="7"/>
      <c r="N47" s="9"/>
      <c r="O47" s="7"/>
      <c r="T47" s="5" t="s">
        <v>61</v>
      </c>
      <c r="AA47" s="24"/>
      <c r="AB47" s="33"/>
    </row>
    <row r="48" spans="1:29" s="24" customFormat="1">
      <c r="A48" s="48" t="s">
        <v>224</v>
      </c>
      <c r="B48" s="95" t="s">
        <v>637</v>
      </c>
      <c r="C48" s="48" t="s">
        <v>331</v>
      </c>
      <c r="D48" s="48">
        <v>90</v>
      </c>
      <c r="E48" s="48">
        <v>99</v>
      </c>
      <c r="F48" s="48">
        <v>99</v>
      </c>
      <c r="G48" s="48">
        <v>95</v>
      </c>
      <c r="H48" s="8">
        <f>SUM(Tabla1[[#This Row],[PRIMER TRIMESTRE]:[CUARTO TRIMESTRE]])</f>
        <v>383</v>
      </c>
      <c r="I48" s="9">
        <v>160</v>
      </c>
      <c r="J48" s="9">
        <f t="shared" si="1"/>
        <v>61280</v>
      </c>
      <c r="K48" s="9" t="str">
        <f>IF(Tabla1[[#This Row],[CÓDIGO DEL CATÁLOGO DE BIENES Y SERVICIOS (CBS) ]]="",AC45,"")</f>
        <v/>
      </c>
      <c r="L48" s="7"/>
      <c r="M48" s="7"/>
      <c r="N48" s="9"/>
      <c r="O48" s="7"/>
      <c r="T48" s="5"/>
      <c r="AB48" s="33"/>
      <c r="AC48" s="35"/>
    </row>
    <row r="49" spans="1:28">
      <c r="A49" s="29"/>
      <c r="B49" s="94"/>
      <c r="C49" s="29"/>
      <c r="D49" s="29"/>
      <c r="E49" s="29"/>
      <c r="F49" s="29"/>
      <c r="G49" s="29"/>
      <c r="H49" s="30">
        <f>SUM(Tabla1[[#This Row],[PRIMER TRIMESTRE]:[CUARTO TRIMESTRE]])</f>
        <v>0</v>
      </c>
      <c r="I49" s="31"/>
      <c r="J49" s="9">
        <f t="shared" si="1"/>
        <v>0</v>
      </c>
      <c r="K49" s="9">
        <f>J45+J46+J47+J48</f>
        <v>444937.75</v>
      </c>
      <c r="L49" s="29" t="s">
        <v>17</v>
      </c>
      <c r="M49" s="7" t="s">
        <v>609</v>
      </c>
      <c r="N49" s="31"/>
      <c r="O49" s="29"/>
      <c r="T49" s="5" t="s">
        <v>62</v>
      </c>
      <c r="AA49" s="24"/>
      <c r="AB49" s="33"/>
    </row>
    <row r="50" spans="1:28">
      <c r="A50" s="48" t="s">
        <v>228</v>
      </c>
      <c r="B50" s="95" t="s">
        <v>633</v>
      </c>
      <c r="C50" s="48"/>
      <c r="D50" s="48">
        <v>3050</v>
      </c>
      <c r="E50" s="48">
        <v>3100</v>
      </c>
      <c r="F50" s="48">
        <v>3200</v>
      </c>
      <c r="G50" s="48">
        <v>3050</v>
      </c>
      <c r="H50" s="57">
        <f>SUM(Tabla1[[#This Row],[PRIMER TRIMESTRE]:[CUARTO TRIMESTRE]])</f>
        <v>12400</v>
      </c>
      <c r="I50" s="9">
        <v>43</v>
      </c>
      <c r="J50" s="9">
        <f t="shared" si="1"/>
        <v>533200</v>
      </c>
      <c r="K50" s="9" t="str">
        <f>IF(Tabla1[[#This Row],[CÓDIGO DEL CATÁLOGO DE BIENES Y SERVICIOS (CBS) ]]="",AC48,"")</f>
        <v/>
      </c>
      <c r="L50" s="7"/>
      <c r="M50" s="7"/>
      <c r="N50" s="9"/>
      <c r="O50" s="7"/>
      <c r="T50" s="5" t="s">
        <v>63</v>
      </c>
      <c r="AA50" s="24"/>
      <c r="AB50" s="33"/>
    </row>
    <row r="51" spans="1:28">
      <c r="A51" s="7" t="s">
        <v>228</v>
      </c>
      <c r="B51" s="94" t="s">
        <v>364</v>
      </c>
      <c r="C51" s="7" t="s">
        <v>336</v>
      </c>
      <c r="D51" s="7">
        <v>119</v>
      </c>
      <c r="E51" s="7">
        <v>126</v>
      </c>
      <c r="F51" s="7">
        <v>146</v>
      </c>
      <c r="G51" s="7">
        <v>114</v>
      </c>
      <c r="H51" s="8">
        <f>SUM(Tabla1[[#This Row],[PRIMER TRIMESTRE]:[CUARTO TRIMESTRE]])</f>
        <v>505</v>
      </c>
      <c r="I51" s="9">
        <v>220</v>
      </c>
      <c r="J51" s="9">
        <f t="shared" si="1"/>
        <v>111100</v>
      </c>
      <c r="K51" s="9" t="str">
        <f>IF(Tabla1[[#This Row],[CÓDIGO DEL CATÁLOGO DE BIENES Y SERVICIOS (CBS) ]]="",AC49,"")</f>
        <v/>
      </c>
      <c r="L51" s="7"/>
      <c r="M51" s="7"/>
      <c r="N51" s="9"/>
      <c r="O51" s="7"/>
      <c r="T51" s="5" t="s">
        <v>64</v>
      </c>
      <c r="AA51" s="24"/>
      <c r="AB51" s="33"/>
    </row>
    <row r="52" spans="1:28">
      <c r="A52" s="48" t="s">
        <v>228</v>
      </c>
      <c r="B52" s="95" t="s">
        <v>638</v>
      </c>
      <c r="C52" s="48" t="s">
        <v>331</v>
      </c>
      <c r="D52" s="48">
        <v>57</v>
      </c>
      <c r="E52" s="48">
        <v>55</v>
      </c>
      <c r="F52" s="48">
        <v>62</v>
      </c>
      <c r="G52" s="48">
        <v>58</v>
      </c>
      <c r="H52" s="8">
        <f>SUM(Tabla1[[#This Row],[PRIMER TRIMESTRE]:[CUARTO TRIMESTRE]])</f>
        <v>232</v>
      </c>
      <c r="I52" s="9">
        <v>480</v>
      </c>
      <c r="J52" s="9">
        <f t="shared" si="1"/>
        <v>111360</v>
      </c>
      <c r="K52" s="9" t="str">
        <f>IF(Tabla1[[#This Row],[CÓDIGO DEL CATÁLOGO DE BIENES Y SERVICIOS (CBS) ]]="",AC50,"")</f>
        <v/>
      </c>
      <c r="L52" s="7"/>
      <c r="M52" s="7"/>
      <c r="N52" s="9"/>
      <c r="O52" s="7"/>
      <c r="T52" s="5" t="s">
        <v>65</v>
      </c>
      <c r="AA52" s="24"/>
      <c r="AB52" s="33"/>
    </row>
    <row r="53" spans="1:28">
      <c r="A53" s="48" t="s">
        <v>228</v>
      </c>
      <c r="B53" s="95" t="s">
        <v>639</v>
      </c>
      <c r="C53" s="48" t="s">
        <v>353</v>
      </c>
      <c r="D53" s="48">
        <v>170</v>
      </c>
      <c r="E53" s="48">
        <v>175</v>
      </c>
      <c r="F53" s="48">
        <v>175</v>
      </c>
      <c r="G53" s="48">
        <v>170</v>
      </c>
      <c r="H53" s="8">
        <f>SUM(Tabla1[[#This Row],[PRIMER TRIMESTRE]:[CUARTO TRIMESTRE]])</f>
        <v>690</v>
      </c>
      <c r="I53" s="9">
        <v>170</v>
      </c>
      <c r="J53" s="9">
        <f t="shared" si="1"/>
        <v>117300</v>
      </c>
      <c r="K53" s="9" t="str">
        <f>IF(Tabla1[[#This Row],[CÓDIGO DEL CATÁLOGO DE BIENES Y SERVICIOS (CBS) ]]="",AC51,"")</f>
        <v/>
      </c>
      <c r="L53" s="7"/>
      <c r="M53" s="7"/>
      <c r="N53" s="9"/>
      <c r="O53" s="7"/>
      <c r="T53" s="5" t="s">
        <v>66</v>
      </c>
      <c r="AA53" s="24"/>
      <c r="AB53" s="33"/>
    </row>
    <row r="54" spans="1:28">
      <c r="A54" s="48" t="s">
        <v>228</v>
      </c>
      <c r="B54" s="95" t="s">
        <v>634</v>
      </c>
      <c r="C54" s="48" t="s">
        <v>331</v>
      </c>
      <c r="D54" s="48">
        <v>1770</v>
      </c>
      <c r="E54" s="48">
        <f>Tabla1[[#This Row],[PRIMER TRIMESTRE]]*1.1</f>
        <v>1947.0000000000002</v>
      </c>
      <c r="F54" s="48">
        <f>Tabla1[[#This Row],[SEGUNDO TRIMESTRE]]*1.1</f>
        <v>2141.7000000000003</v>
      </c>
      <c r="G54" s="48">
        <v>1800</v>
      </c>
      <c r="H54" s="8">
        <f>SUM(Tabla1[[#This Row],[PRIMER TRIMESTRE]:[CUARTO TRIMESTRE]])</f>
        <v>7658.7000000000007</v>
      </c>
      <c r="I54" s="9">
        <v>190</v>
      </c>
      <c r="J54" s="9">
        <f t="shared" si="1"/>
        <v>1455153.0000000002</v>
      </c>
      <c r="K54" s="9" t="str">
        <f>IF(Tabla1[[#This Row],[CÓDIGO DEL CATÁLOGO DE BIENES Y SERVICIOS (CBS) ]]="",AC52,"")</f>
        <v/>
      </c>
      <c r="L54" s="7"/>
      <c r="M54" s="7"/>
      <c r="N54" s="9"/>
      <c r="O54" s="7"/>
      <c r="T54" s="5" t="s">
        <v>67</v>
      </c>
      <c r="AA54" s="24"/>
      <c r="AB54" s="33"/>
    </row>
    <row r="55" spans="1:28">
      <c r="A55" s="7"/>
      <c r="B55" s="94"/>
      <c r="C55" s="7"/>
      <c r="D55" s="7">
        <v>0</v>
      </c>
      <c r="E55" s="7">
        <v>0</v>
      </c>
      <c r="F55" s="7">
        <v>0</v>
      </c>
      <c r="G55" s="7">
        <v>0</v>
      </c>
      <c r="H55" s="8">
        <f>SUM(Tabla1[[#This Row],[PRIMER TRIMESTRE]:[CUARTO TRIMESTRE]])</f>
        <v>0</v>
      </c>
      <c r="I55" s="9"/>
      <c r="J55" s="9">
        <f t="shared" si="1"/>
        <v>0</v>
      </c>
      <c r="K55" s="9">
        <f>J50+J51+J52+J53+J54</f>
        <v>2328113</v>
      </c>
      <c r="L55" s="7" t="s">
        <v>20</v>
      </c>
      <c r="M55" s="7" t="s">
        <v>609</v>
      </c>
      <c r="N55" s="9"/>
      <c r="O55" s="7"/>
      <c r="T55" s="5" t="s">
        <v>68</v>
      </c>
      <c r="AA55" s="24"/>
      <c r="AB55" s="33"/>
    </row>
    <row r="56" spans="1:28">
      <c r="A56" s="7" t="s">
        <v>249</v>
      </c>
      <c r="B56" s="94" t="s">
        <v>365</v>
      </c>
      <c r="C56" s="7" t="s">
        <v>336</v>
      </c>
      <c r="D56" s="7">
        <v>2</v>
      </c>
      <c r="E56" s="7">
        <v>1</v>
      </c>
      <c r="F56" s="7">
        <v>2</v>
      </c>
      <c r="G56" s="7">
        <v>1</v>
      </c>
      <c r="H56" s="8">
        <f>SUM(Tabla1[[#This Row],[PRIMER TRIMESTRE]:[CUARTO TRIMESTRE]])</f>
        <v>6</v>
      </c>
      <c r="I56" s="9">
        <v>170</v>
      </c>
      <c r="J56" s="9">
        <f t="shared" si="1"/>
        <v>1020</v>
      </c>
      <c r="K56" s="9" t="str">
        <f>IF(Tabla1[[#This Row],[CÓDIGO DEL CATÁLOGO DE BIENES Y SERVICIOS (CBS) ]]="",AC54,"")</f>
        <v/>
      </c>
      <c r="L56" s="7"/>
      <c r="M56" s="7"/>
      <c r="N56" s="9"/>
      <c r="O56" s="7"/>
      <c r="T56" s="5" t="s">
        <v>69</v>
      </c>
      <c r="AA56" s="24"/>
      <c r="AB56" s="33"/>
    </row>
    <row r="57" spans="1:28">
      <c r="A57" s="7" t="s">
        <v>249</v>
      </c>
      <c r="B57" s="94" t="s">
        <v>366</v>
      </c>
      <c r="C57" s="7" t="s">
        <v>358</v>
      </c>
      <c r="D57" s="7">
        <v>0</v>
      </c>
      <c r="E57" s="7">
        <v>0</v>
      </c>
      <c r="F57" s="7">
        <v>0</v>
      </c>
      <c r="G57" s="7">
        <v>0</v>
      </c>
      <c r="H57" s="8">
        <f>SUM(Tabla1[[#This Row],[PRIMER TRIMESTRE]:[CUARTO TRIMESTRE]])</f>
        <v>0</v>
      </c>
      <c r="I57" s="9">
        <v>100</v>
      </c>
      <c r="J57" s="9">
        <f t="shared" si="1"/>
        <v>0</v>
      </c>
      <c r="K57" s="9" t="str">
        <f>IF(Tabla1[[#This Row],[CÓDIGO DEL CATÁLOGO DE BIENES Y SERVICIOS (CBS) ]]="",AC55,"")</f>
        <v/>
      </c>
      <c r="L57" s="7"/>
      <c r="M57" s="7"/>
      <c r="N57" s="9"/>
      <c r="O57" s="7"/>
      <c r="T57" s="5" t="s">
        <v>70</v>
      </c>
      <c r="AA57" s="24"/>
      <c r="AB57" s="33"/>
    </row>
    <row r="58" spans="1:28">
      <c r="A58" s="48" t="s">
        <v>249</v>
      </c>
      <c r="B58" s="95" t="s">
        <v>367</v>
      </c>
      <c r="C58" s="48" t="s">
        <v>331</v>
      </c>
      <c r="D58" s="48">
        <v>34</v>
      </c>
      <c r="E58" s="48">
        <v>39</v>
      </c>
      <c r="F58" s="48">
        <v>38</v>
      </c>
      <c r="G58" s="48">
        <v>35</v>
      </c>
      <c r="H58" s="8">
        <f>SUM(Tabla1[[#This Row],[PRIMER TRIMESTRE]:[CUARTO TRIMESTRE]])</f>
        <v>146</v>
      </c>
      <c r="I58" s="9">
        <v>96</v>
      </c>
      <c r="J58" s="9">
        <f t="shared" si="1"/>
        <v>14016</v>
      </c>
      <c r="K58" s="9" t="str">
        <f>IF(Tabla1[[#This Row],[CÓDIGO DEL CATÁLOGO DE BIENES Y SERVICIOS (CBS) ]]="",AC56,"")</f>
        <v/>
      </c>
      <c r="L58" s="7"/>
      <c r="M58" s="7"/>
      <c r="N58" s="9"/>
      <c r="O58" s="7"/>
      <c r="T58" s="5" t="s">
        <v>71</v>
      </c>
      <c r="AA58" s="24"/>
      <c r="AB58" s="33"/>
    </row>
    <row r="59" spans="1:28">
      <c r="A59" s="7" t="s">
        <v>249</v>
      </c>
      <c r="B59" s="94" t="s">
        <v>368</v>
      </c>
      <c r="C59" s="7" t="s">
        <v>331</v>
      </c>
      <c r="D59" s="7">
        <v>39</v>
      </c>
      <c r="E59" s="7">
        <v>39</v>
      </c>
      <c r="F59" s="7">
        <v>36</v>
      </c>
      <c r="G59" s="7">
        <v>36</v>
      </c>
      <c r="H59" s="8">
        <f>SUM(Tabla1[[#This Row],[PRIMER TRIMESTRE]:[CUARTO TRIMESTRE]])</f>
        <v>150</v>
      </c>
      <c r="I59" s="9">
        <v>200</v>
      </c>
      <c r="J59" s="9">
        <f t="shared" si="1"/>
        <v>30000</v>
      </c>
      <c r="K59" s="9" t="str">
        <f>IF(Tabla1[[#This Row],[CÓDIGO DEL CATÁLOGO DE BIENES Y SERVICIOS (CBS) ]]="",AC57,"")</f>
        <v/>
      </c>
      <c r="L59" s="7"/>
      <c r="M59" s="7"/>
      <c r="N59" s="9"/>
      <c r="O59" s="7"/>
      <c r="T59" s="5" t="s">
        <v>72</v>
      </c>
      <c r="AA59" s="24"/>
      <c r="AB59" s="33"/>
    </row>
    <row r="60" spans="1:28">
      <c r="A60" s="7" t="s">
        <v>249</v>
      </c>
      <c r="B60" s="94" t="s">
        <v>369</v>
      </c>
      <c r="C60" s="7" t="s">
        <v>331</v>
      </c>
      <c r="D60" s="7">
        <v>124</v>
      </c>
      <c r="E60" s="7">
        <v>8</v>
      </c>
      <c r="F60" s="7">
        <v>32</v>
      </c>
      <c r="G60" s="7">
        <v>8</v>
      </c>
      <c r="H60" s="8">
        <f>SUM(Tabla1[[#This Row],[PRIMER TRIMESTRE]:[CUARTO TRIMESTRE]])</f>
        <v>172</v>
      </c>
      <c r="I60" s="9">
        <v>90</v>
      </c>
      <c r="J60" s="9">
        <f t="shared" si="1"/>
        <v>15480</v>
      </c>
      <c r="K60" s="9" t="str">
        <f>IF(Tabla1[[#This Row],[CÓDIGO DEL CATÁLOGO DE BIENES Y SERVICIOS (CBS) ]]="",AC58,"")</f>
        <v/>
      </c>
      <c r="L60" s="7"/>
      <c r="M60" s="7"/>
      <c r="N60" s="9"/>
      <c r="O60" s="7"/>
      <c r="T60" s="5" t="s">
        <v>73</v>
      </c>
      <c r="AA60" s="24"/>
      <c r="AB60" s="33"/>
    </row>
    <row r="61" spans="1:28">
      <c r="A61" s="7" t="s">
        <v>249</v>
      </c>
      <c r="B61" s="94" t="s">
        <v>370</v>
      </c>
      <c r="C61" s="7" t="s">
        <v>331</v>
      </c>
      <c r="D61" s="7">
        <v>102</v>
      </c>
      <c r="E61" s="7">
        <v>8</v>
      </c>
      <c r="F61" s="7">
        <v>54</v>
      </c>
      <c r="G61" s="7">
        <v>8</v>
      </c>
      <c r="H61" s="8">
        <f>SUM(Tabla1[[#This Row],[PRIMER TRIMESTRE]:[CUARTO TRIMESTRE]])</f>
        <v>172</v>
      </c>
      <c r="I61" s="9">
        <v>50</v>
      </c>
      <c r="J61" s="9">
        <f t="shared" si="1"/>
        <v>8600</v>
      </c>
      <c r="K61" s="9" t="str">
        <f>IF(Tabla1[[#This Row],[CÓDIGO DEL CATÁLOGO DE BIENES Y SERVICIOS (CBS) ]]="",AC59,"")</f>
        <v/>
      </c>
      <c r="L61" s="7"/>
      <c r="M61" s="7"/>
      <c r="N61" s="9"/>
      <c r="O61" s="7"/>
      <c r="T61" s="5" t="s">
        <v>74</v>
      </c>
      <c r="AA61" s="24"/>
      <c r="AB61" s="33"/>
    </row>
    <row r="62" spans="1:28">
      <c r="A62" s="7"/>
      <c r="B62" s="94"/>
      <c r="C62" s="7"/>
      <c r="D62" s="7">
        <v>0</v>
      </c>
      <c r="E62" s="7">
        <v>0</v>
      </c>
      <c r="F62" s="7">
        <v>0</v>
      </c>
      <c r="G62" s="7">
        <v>0</v>
      </c>
      <c r="H62" s="8">
        <f>SUM(Tabla1[[#This Row],[PRIMER TRIMESTRE]:[CUARTO TRIMESTRE]])</f>
        <v>0</v>
      </c>
      <c r="I62" s="9"/>
      <c r="J62" s="9">
        <f t="shared" si="1"/>
        <v>0</v>
      </c>
      <c r="K62" s="9">
        <f>J56+J57+J58+J59+J60+J61</f>
        <v>69116</v>
      </c>
      <c r="L62" s="7" t="s">
        <v>18</v>
      </c>
      <c r="M62" s="7" t="s">
        <v>609</v>
      </c>
      <c r="N62" s="9"/>
      <c r="O62" s="7"/>
      <c r="T62" s="5" t="s">
        <v>75</v>
      </c>
      <c r="AA62" s="24"/>
      <c r="AB62" s="33"/>
    </row>
    <row r="63" spans="1:28">
      <c r="A63" s="7" t="s">
        <v>58</v>
      </c>
      <c r="B63" s="94" t="s">
        <v>654</v>
      </c>
      <c r="C63" s="7" t="s">
        <v>579</v>
      </c>
      <c r="D63" s="7">
        <v>5550000</v>
      </c>
      <c r="E63" s="7">
        <v>5600000</v>
      </c>
      <c r="F63" s="7">
        <v>5650000</v>
      </c>
      <c r="G63" s="7">
        <v>5580000</v>
      </c>
      <c r="H63" s="8">
        <f>SUM(Tabla1[[#This Row],[PRIMER TRIMESTRE]:[CUARTO TRIMESTRE]])</f>
        <v>22380000</v>
      </c>
      <c r="I63" s="9">
        <v>1</v>
      </c>
      <c r="J63" s="9">
        <f t="shared" si="1"/>
        <v>22380000</v>
      </c>
      <c r="K63" s="9" t="str">
        <f>IF(Tabla1[[#This Row],[CÓDIGO DEL CATÁLOGO DE BIENES Y SERVICIOS (CBS) ]]="",AC61,"")</f>
        <v/>
      </c>
      <c r="L63" s="7"/>
      <c r="M63" s="7"/>
      <c r="N63" s="9"/>
      <c r="O63" s="7"/>
      <c r="T63" s="5" t="s">
        <v>76</v>
      </c>
      <c r="AA63" s="24"/>
      <c r="AB63" s="33"/>
    </row>
    <row r="64" spans="1:28">
      <c r="A64" s="7" t="s">
        <v>58</v>
      </c>
      <c r="B64" s="94" t="s">
        <v>371</v>
      </c>
      <c r="C64" s="7" t="s">
        <v>328</v>
      </c>
      <c r="D64" s="7">
        <v>1500</v>
      </c>
      <c r="E64" s="7">
        <v>1500</v>
      </c>
      <c r="F64" s="7">
        <v>1500</v>
      </c>
      <c r="G64" s="7">
        <v>1500</v>
      </c>
      <c r="H64" s="8">
        <f>SUM(Tabla1[[#This Row],[PRIMER TRIMESTRE]:[CUARTO TRIMESTRE]])</f>
        <v>6000</v>
      </c>
      <c r="I64" s="9">
        <v>215</v>
      </c>
      <c r="J64" s="9">
        <f t="shared" si="1"/>
        <v>1290000</v>
      </c>
      <c r="K64" s="9" t="str">
        <f>IF(Tabla1[[#This Row],[CÓDIGO DEL CATÁLOGO DE BIENES Y SERVICIOS (CBS) ]]="",AC62,"")</f>
        <v/>
      </c>
      <c r="L64" s="7"/>
      <c r="M64" s="7"/>
      <c r="N64" s="9"/>
      <c r="O64" s="7"/>
      <c r="T64" s="5" t="s">
        <v>77</v>
      </c>
      <c r="AA64" s="24"/>
      <c r="AB64" s="33"/>
    </row>
    <row r="65" spans="1:29">
      <c r="A65" s="7"/>
      <c r="B65" s="94"/>
      <c r="C65" s="7"/>
      <c r="D65" s="7"/>
      <c r="E65" s="7"/>
      <c r="F65" s="7"/>
      <c r="G65" s="7"/>
      <c r="H65" s="8">
        <f>SUM(Tabla1[[#This Row],[PRIMER TRIMESTRE]:[CUARTO TRIMESTRE]])</f>
        <v>0</v>
      </c>
      <c r="I65" s="9"/>
      <c r="J65" s="9">
        <f t="shared" si="1"/>
        <v>0</v>
      </c>
      <c r="K65" s="9">
        <f>J63+J64+Tabla1[[#This Row],[COSTO TOTAL UNITARIO]]</f>
        <v>23670000</v>
      </c>
      <c r="L65" s="7" t="s">
        <v>18</v>
      </c>
      <c r="M65" s="7"/>
      <c r="N65" s="9"/>
      <c r="O65" s="7"/>
      <c r="T65" s="5" t="s">
        <v>78</v>
      </c>
      <c r="AA65" s="24"/>
      <c r="AB65" s="33"/>
    </row>
    <row r="66" spans="1:29">
      <c r="A66" s="93" t="s">
        <v>59</v>
      </c>
      <c r="B66" s="94" t="s">
        <v>625</v>
      </c>
      <c r="C66" s="7" t="s">
        <v>328</v>
      </c>
      <c r="D66" s="7">
        <v>40</v>
      </c>
      <c r="E66" s="7">
        <v>120</v>
      </c>
      <c r="F66" s="7">
        <v>100</v>
      </c>
      <c r="G66" s="7">
        <v>95</v>
      </c>
      <c r="H66" s="8">
        <f>SUM(Tabla1[[#This Row],[PRIMER TRIMESTRE]:[CUARTO TRIMESTRE]])</f>
        <v>355</v>
      </c>
      <c r="I66" s="9">
        <v>1225</v>
      </c>
      <c r="J66" s="9">
        <f t="shared" si="1"/>
        <v>434875</v>
      </c>
      <c r="K66" s="9" t="str">
        <f>IF(Tabla1[[#This Row],[CÓDIGO DEL CATÁLOGO DE BIENES Y SERVICIOS (CBS) ]]="",AC64,"")</f>
        <v/>
      </c>
      <c r="L66" s="7"/>
      <c r="M66" s="7"/>
      <c r="N66" s="9"/>
      <c r="O66" s="7"/>
      <c r="T66" s="5" t="s">
        <v>79</v>
      </c>
      <c r="AA66" s="24"/>
      <c r="AB66" s="33"/>
    </row>
    <row r="67" spans="1:29" s="51" customFormat="1">
      <c r="A67" s="93" t="s">
        <v>59</v>
      </c>
      <c r="B67" s="94" t="s">
        <v>626</v>
      </c>
      <c r="C67" s="45" t="str">
        <f>+C66</f>
        <v>GLNS.</v>
      </c>
      <c r="D67" s="45">
        <v>25</v>
      </c>
      <c r="E67" s="45">
        <v>60</v>
      </c>
      <c r="F67" s="45">
        <v>55</v>
      </c>
      <c r="G67" s="45">
        <v>65</v>
      </c>
      <c r="H67" s="46">
        <f>SUM(Tabla1[[#This Row],[PRIMER TRIMESTRE]:[CUARTO TRIMESTRE]])</f>
        <v>205</v>
      </c>
      <c r="I67" s="47">
        <v>1125</v>
      </c>
      <c r="J67" s="9">
        <f t="shared" si="1"/>
        <v>230625</v>
      </c>
      <c r="K67" s="47"/>
      <c r="L67" s="45"/>
      <c r="M67" s="45"/>
      <c r="N67" s="47"/>
      <c r="O67" s="45"/>
      <c r="T67" s="5"/>
      <c r="AB67" s="33"/>
      <c r="AC67" s="35"/>
    </row>
    <row r="68" spans="1:29">
      <c r="A68" s="93" t="s">
        <v>59</v>
      </c>
      <c r="B68" s="94" t="s">
        <v>372</v>
      </c>
      <c r="C68" s="7" t="s">
        <v>328</v>
      </c>
      <c r="D68" s="7">
        <v>1</v>
      </c>
      <c r="E68" s="7">
        <v>1</v>
      </c>
      <c r="F68" s="7">
        <v>1</v>
      </c>
      <c r="G68" s="7">
        <v>1</v>
      </c>
      <c r="H68" s="8">
        <f>SUM(Tabla1[[#This Row],[PRIMER TRIMESTRE]:[CUARTO TRIMESTRE]])</f>
        <v>4</v>
      </c>
      <c r="I68" s="9">
        <v>250</v>
      </c>
      <c r="J68" s="9">
        <f t="shared" si="1"/>
        <v>1000</v>
      </c>
      <c r="K68" s="9">
        <f>J66+J67+J68</f>
        <v>666500</v>
      </c>
      <c r="L68" s="7" t="s">
        <v>17</v>
      </c>
      <c r="M68" s="7"/>
      <c r="N68" s="9"/>
      <c r="O68" s="7"/>
      <c r="T68" s="5" t="s">
        <v>80</v>
      </c>
      <c r="AA68" s="24"/>
      <c r="AB68" s="33"/>
    </row>
    <row r="69" spans="1:29">
      <c r="A69" s="7"/>
      <c r="B69" s="94"/>
      <c r="C69" s="7" t="s">
        <v>627</v>
      </c>
      <c r="D69" s="7">
        <v>0</v>
      </c>
      <c r="E69" s="7">
        <v>0</v>
      </c>
      <c r="F69" s="7">
        <v>0</v>
      </c>
      <c r="G69" s="7">
        <v>0</v>
      </c>
      <c r="H69" s="8">
        <f>SUM(Tabla1[[#This Row],[PRIMER TRIMESTRE]:[CUARTO TRIMESTRE]])</f>
        <v>0</v>
      </c>
      <c r="I69" s="9"/>
      <c r="J69" s="9">
        <f t="shared" si="1"/>
        <v>0</v>
      </c>
      <c r="K69" s="41"/>
      <c r="L69" s="36"/>
      <c r="M69" s="7" t="s">
        <v>609</v>
      </c>
      <c r="N69" s="9"/>
      <c r="O69" s="7"/>
      <c r="T69" s="5" t="s">
        <v>81</v>
      </c>
      <c r="AA69" s="24"/>
      <c r="AB69" s="33"/>
    </row>
    <row r="70" spans="1:29">
      <c r="A70" s="7" t="s">
        <v>183</v>
      </c>
      <c r="B70" s="94" t="s">
        <v>373</v>
      </c>
      <c r="C70" s="7" t="s">
        <v>331</v>
      </c>
      <c r="D70" s="7">
        <v>14</v>
      </c>
      <c r="E70" s="7">
        <v>0</v>
      </c>
      <c r="F70" s="7">
        <v>2</v>
      </c>
      <c r="G70" s="7">
        <v>0</v>
      </c>
      <c r="H70" s="8">
        <f>SUM(Tabla1[[#This Row],[PRIMER TRIMESTRE]:[CUARTO TRIMESTRE]])</f>
        <v>16</v>
      </c>
      <c r="I70" s="9">
        <v>1500</v>
      </c>
      <c r="J70" s="9">
        <f t="shared" si="1"/>
        <v>24000</v>
      </c>
      <c r="K70" s="9" t="str">
        <f>IF(Tabla1[[#This Row],[CÓDIGO DEL CATÁLOGO DE BIENES Y SERVICIOS (CBS) ]]="",AC68,"")</f>
        <v/>
      </c>
      <c r="L70" s="7"/>
      <c r="M70" s="7"/>
      <c r="N70" s="9"/>
      <c r="O70" s="7"/>
      <c r="T70" s="5" t="s">
        <v>82</v>
      </c>
      <c r="AA70" s="24"/>
      <c r="AB70" s="33"/>
    </row>
    <row r="71" spans="1:29">
      <c r="A71" s="7" t="s">
        <v>183</v>
      </c>
      <c r="B71" s="94" t="s">
        <v>374</v>
      </c>
      <c r="C71" s="7" t="s">
        <v>331</v>
      </c>
      <c r="D71" s="7">
        <v>2</v>
      </c>
      <c r="E71" s="7">
        <v>0</v>
      </c>
      <c r="F71" s="7">
        <v>0</v>
      </c>
      <c r="G71" s="7">
        <v>0</v>
      </c>
      <c r="H71" s="8">
        <f>SUM(Tabla1[[#This Row],[PRIMER TRIMESTRE]:[CUARTO TRIMESTRE]])</f>
        <v>2</v>
      </c>
      <c r="I71" s="9">
        <v>5000</v>
      </c>
      <c r="J71" s="9">
        <f t="shared" si="1"/>
        <v>10000</v>
      </c>
      <c r="K71" s="9" t="str">
        <f>IF(Tabla1[[#This Row],[CÓDIGO DEL CATÁLOGO DE BIENES Y SERVICIOS (CBS) ]]="",AC69,"")</f>
        <v/>
      </c>
      <c r="L71" s="7"/>
      <c r="M71" s="7"/>
      <c r="N71" s="9"/>
      <c r="O71" s="7"/>
      <c r="T71" s="5" t="s">
        <v>83</v>
      </c>
      <c r="AA71" s="24"/>
      <c r="AB71" s="33"/>
    </row>
    <row r="72" spans="1:29" s="24" customFormat="1">
      <c r="A72" s="7" t="s">
        <v>183</v>
      </c>
      <c r="B72" s="94" t="s">
        <v>375</v>
      </c>
      <c r="C72" s="7" t="s">
        <v>331</v>
      </c>
      <c r="D72" s="7">
        <v>5</v>
      </c>
      <c r="E72" s="7">
        <v>0</v>
      </c>
      <c r="F72" s="7">
        <v>0</v>
      </c>
      <c r="G72" s="7">
        <v>0</v>
      </c>
      <c r="H72" s="8">
        <f>SUM(Tabla1[[#This Row],[PRIMER TRIMESTRE]:[CUARTO TRIMESTRE]])</f>
        <v>5</v>
      </c>
      <c r="I72" s="9">
        <v>1680</v>
      </c>
      <c r="J72" s="9">
        <f t="shared" si="1"/>
        <v>8400</v>
      </c>
      <c r="K72" s="9" t="str">
        <f>IF(Tabla1[[#This Row],[CÓDIGO DEL CATÁLOGO DE BIENES Y SERVICIOS (CBS) ]]="",AC70,"")</f>
        <v/>
      </c>
      <c r="L72" s="7"/>
      <c r="M72" s="7"/>
      <c r="N72" s="9"/>
      <c r="O72" s="7"/>
      <c r="T72" s="5"/>
      <c r="AB72" s="33"/>
      <c r="AC72" s="35"/>
    </row>
    <row r="73" spans="1:29">
      <c r="A73" s="29"/>
      <c r="B73" s="94"/>
      <c r="C73" s="29"/>
      <c r="D73" s="29"/>
      <c r="E73" s="29"/>
      <c r="F73" s="29"/>
      <c r="G73" s="29"/>
      <c r="H73" s="30">
        <f>SUM(Tabla1[[#This Row],[PRIMER TRIMESTRE]:[CUARTO TRIMESTRE]])</f>
        <v>0</v>
      </c>
      <c r="I73" s="31"/>
      <c r="J73" s="9">
        <f t="shared" si="1"/>
        <v>0</v>
      </c>
      <c r="K73" s="9">
        <f>J70+J71+J72</f>
        <v>42400</v>
      </c>
      <c r="L73" s="29" t="s">
        <v>18</v>
      </c>
      <c r="M73" s="7" t="s">
        <v>609</v>
      </c>
      <c r="N73" s="31"/>
      <c r="O73" s="29"/>
      <c r="T73" s="5" t="s">
        <v>84</v>
      </c>
      <c r="AA73" s="24"/>
      <c r="AB73" s="33"/>
    </row>
    <row r="74" spans="1:29" hidden="1">
      <c r="A74" s="7"/>
      <c r="B74" s="94"/>
      <c r="C74" s="7"/>
      <c r="D74" s="7"/>
      <c r="E74" s="7"/>
      <c r="F74" s="7"/>
      <c r="G74" s="7"/>
      <c r="H74" s="8">
        <f>SUM(Tabla1[[#This Row],[PRIMER TRIMESTRE]:[CUARTO TRIMESTRE]])</f>
        <v>0</v>
      </c>
      <c r="I74" s="9"/>
      <c r="J74" s="9"/>
      <c r="K74" s="9"/>
      <c r="L74" s="7"/>
      <c r="M74" s="7"/>
      <c r="N74" s="9"/>
      <c r="O74" s="7"/>
      <c r="T74" s="5" t="s">
        <v>85</v>
      </c>
      <c r="AA74" s="24"/>
      <c r="AB74" s="33"/>
    </row>
    <row r="75" spans="1:29" hidden="1">
      <c r="A75" s="7"/>
      <c r="B75" s="94"/>
      <c r="C75" s="7"/>
      <c r="D75" s="7"/>
      <c r="E75" s="7"/>
      <c r="F75" s="7"/>
      <c r="G75" s="7"/>
      <c r="H75" s="8">
        <f>SUM(Tabla1[[#This Row],[PRIMER TRIMESTRE]:[CUARTO TRIMESTRE]])</f>
        <v>0</v>
      </c>
      <c r="I75" s="9"/>
      <c r="J75" s="9"/>
      <c r="K75" s="9"/>
      <c r="L75" s="7"/>
      <c r="M75" s="7"/>
      <c r="N75" s="9"/>
      <c r="O75" s="7"/>
      <c r="T75" s="5" t="s">
        <v>86</v>
      </c>
      <c r="AA75" s="24"/>
      <c r="AB75" s="33"/>
    </row>
    <row r="76" spans="1:29" hidden="1">
      <c r="A76" s="7"/>
      <c r="B76" s="94"/>
      <c r="C76" s="7"/>
      <c r="D76" s="7"/>
      <c r="E76" s="7"/>
      <c r="F76" s="7"/>
      <c r="G76" s="7"/>
      <c r="H76" s="8">
        <f>SUM(Tabla1[[#This Row],[PRIMER TRIMESTRE]:[CUARTO TRIMESTRE]])</f>
        <v>0</v>
      </c>
      <c r="I76" s="9"/>
      <c r="J76" s="9"/>
      <c r="K76" s="9"/>
      <c r="L76" s="7"/>
      <c r="M76" s="7"/>
      <c r="N76" s="9"/>
      <c r="O76" s="7"/>
      <c r="T76" s="5" t="s">
        <v>87</v>
      </c>
      <c r="AA76" s="24"/>
      <c r="AB76" s="33"/>
    </row>
    <row r="77" spans="1:29" hidden="1">
      <c r="A77" s="7"/>
      <c r="B77" s="94"/>
      <c r="C77" s="7"/>
      <c r="D77" s="7"/>
      <c r="E77" s="7"/>
      <c r="F77" s="7"/>
      <c r="G77" s="7"/>
      <c r="H77" s="8">
        <f>SUM(Tabla1[[#This Row],[PRIMER TRIMESTRE]:[CUARTO TRIMESTRE]])</f>
        <v>0</v>
      </c>
      <c r="I77" s="9"/>
      <c r="J77" s="9"/>
      <c r="K77" s="9"/>
      <c r="L77" s="7"/>
      <c r="M77" s="7"/>
      <c r="N77" s="9"/>
      <c r="O77" s="7"/>
      <c r="T77" s="5" t="s">
        <v>88</v>
      </c>
      <c r="AA77" s="24"/>
      <c r="AB77" s="33"/>
    </row>
    <row r="78" spans="1:29" s="25" customFormat="1" hidden="1">
      <c r="A78" s="7"/>
      <c r="B78" s="94"/>
      <c r="C78" s="7"/>
      <c r="D78" s="7"/>
      <c r="E78" s="7"/>
      <c r="F78" s="7"/>
      <c r="G78" s="7"/>
      <c r="H78" s="8">
        <f>SUM(Tabla1[[#This Row],[PRIMER TRIMESTRE]:[CUARTO TRIMESTRE]])</f>
        <v>0</v>
      </c>
      <c r="I78" s="9"/>
      <c r="J78" s="9"/>
      <c r="K78" s="9"/>
      <c r="L78" s="7"/>
      <c r="M78" s="7"/>
      <c r="N78" s="9"/>
      <c r="O78" s="7"/>
      <c r="T78" s="5"/>
      <c r="AB78" s="33"/>
      <c r="AC78" s="35"/>
    </row>
    <row r="79" spans="1:29">
      <c r="A79" s="29"/>
      <c r="B79" s="94"/>
      <c r="C79" s="29"/>
      <c r="D79" s="29"/>
      <c r="E79" s="29"/>
      <c r="F79" s="29"/>
      <c r="G79" s="29"/>
      <c r="H79" s="30">
        <f>SUM(Tabla1[[#This Row],[PRIMER TRIMESTRE]:[CUARTO TRIMESTRE]])</f>
        <v>0</v>
      </c>
      <c r="I79" s="31"/>
      <c r="J79" s="30"/>
      <c r="K79" s="31">
        <f>IF(Tabla1[[#This Row],[CÓDIGO DEL CATÁLOGO DE BIENES Y SERVICIOS (CBS) ]]="",AC77,"")</f>
        <v>0</v>
      </c>
      <c r="L79" s="29" t="s">
        <v>18</v>
      </c>
      <c r="M79" s="7" t="s">
        <v>609</v>
      </c>
      <c r="N79" s="31"/>
      <c r="O79" s="29"/>
      <c r="T79" s="5" t="s">
        <v>89</v>
      </c>
      <c r="AA79" s="24"/>
      <c r="AB79" s="33"/>
    </row>
    <row r="80" spans="1:29" s="25" customFormat="1">
      <c r="A80" s="7" t="s">
        <v>323</v>
      </c>
      <c r="B80" s="94" t="s">
        <v>376</v>
      </c>
      <c r="C80" s="7"/>
      <c r="D80" s="7">
        <v>1</v>
      </c>
      <c r="E80" s="7">
        <v>0</v>
      </c>
      <c r="F80" s="7">
        <v>0</v>
      </c>
      <c r="G80" s="7">
        <v>0</v>
      </c>
      <c r="H80" s="8">
        <f>SUM(Tabla1[[#This Row],[PRIMER TRIMESTRE]:[CUARTO TRIMESTRE]])</f>
        <v>1</v>
      </c>
      <c r="I80" s="9">
        <v>264000</v>
      </c>
      <c r="J80" s="9">
        <f t="shared" ref="J80:J106" si="2">+H80*I80</f>
        <v>264000</v>
      </c>
      <c r="K80" s="9" t="str">
        <f>IF(Tabla1[[#This Row],[CÓDIGO DEL CATÁLOGO DE BIENES Y SERVICIOS (CBS) ]]="",AC77,"")</f>
        <v/>
      </c>
      <c r="L80" s="7"/>
      <c r="M80" s="7"/>
      <c r="N80" s="9"/>
      <c r="O80" s="7"/>
      <c r="T80" s="5"/>
      <c r="AB80" s="33"/>
      <c r="AC80" s="35"/>
    </row>
    <row r="81" spans="1:29">
      <c r="A81" s="29"/>
      <c r="B81" s="94"/>
      <c r="C81" s="29"/>
      <c r="D81" s="29"/>
      <c r="E81" s="29"/>
      <c r="F81" s="29"/>
      <c r="G81" s="29"/>
      <c r="H81" s="30">
        <f>SUM(Tabla1[[#This Row],[PRIMER TRIMESTRE]:[CUARTO TRIMESTRE]])</f>
        <v>0</v>
      </c>
      <c r="I81" s="31"/>
      <c r="J81" s="30">
        <f t="shared" si="2"/>
        <v>0</v>
      </c>
      <c r="K81" s="31">
        <f>J80</f>
        <v>264000</v>
      </c>
      <c r="L81" s="29" t="s">
        <v>17</v>
      </c>
      <c r="M81" s="7" t="s">
        <v>609</v>
      </c>
      <c r="N81" s="31"/>
      <c r="O81" s="29"/>
      <c r="T81" s="5" t="s">
        <v>90</v>
      </c>
      <c r="AA81" s="24"/>
      <c r="AB81" s="33"/>
    </row>
    <row r="82" spans="1:29">
      <c r="A82" s="7" t="s">
        <v>184</v>
      </c>
      <c r="B82" s="94" t="s">
        <v>377</v>
      </c>
      <c r="C82" s="7" t="s">
        <v>378</v>
      </c>
      <c r="D82" s="7">
        <v>1200</v>
      </c>
      <c r="E82" s="7">
        <v>1300</v>
      </c>
      <c r="F82" s="7">
        <v>1450</v>
      </c>
      <c r="G82" s="7">
        <v>1250</v>
      </c>
      <c r="H82" s="8">
        <f>SUM(Tabla1[[#This Row],[PRIMER TRIMESTRE]:[CUARTO TRIMESTRE]])</f>
        <v>5200</v>
      </c>
      <c r="I82" s="9">
        <v>195</v>
      </c>
      <c r="J82" s="9">
        <f t="shared" si="2"/>
        <v>1014000</v>
      </c>
      <c r="K82" s="9" t="str">
        <f>IF(Tabla1[[#This Row],[CÓDIGO DEL CATÁLOGO DE BIENES Y SERVICIOS (CBS) ]]="",AC79,"")</f>
        <v/>
      </c>
      <c r="L82" s="7"/>
      <c r="M82" s="7"/>
      <c r="N82" s="9"/>
      <c r="O82" s="7"/>
      <c r="T82" s="5" t="s">
        <v>91</v>
      </c>
      <c r="AA82" s="24"/>
      <c r="AB82" s="33"/>
    </row>
    <row r="83" spans="1:29">
      <c r="A83" s="7" t="s">
        <v>184</v>
      </c>
      <c r="B83" s="94" t="s">
        <v>379</v>
      </c>
      <c r="C83" s="7"/>
      <c r="D83" s="7">
        <v>25</v>
      </c>
      <c r="E83" s="7">
        <v>30</v>
      </c>
      <c r="F83" s="7">
        <v>32</v>
      </c>
      <c r="G83" s="7">
        <v>25</v>
      </c>
      <c r="H83" s="8">
        <f>SUM(Tabla1[[#This Row],[PRIMER TRIMESTRE]:[CUARTO TRIMESTRE]])</f>
        <v>112</v>
      </c>
      <c r="I83" s="9">
        <v>200</v>
      </c>
      <c r="J83" s="9">
        <f t="shared" si="2"/>
        <v>22400</v>
      </c>
      <c r="K83" s="9" t="str">
        <f>IF(Tabla1[[#This Row],[CÓDIGO DEL CATÁLOGO DE BIENES Y SERVICIOS (CBS) ]]="",AC81,"")</f>
        <v/>
      </c>
      <c r="L83" s="7"/>
      <c r="M83" s="7"/>
      <c r="N83" s="9"/>
      <c r="O83" s="7"/>
      <c r="T83" s="5" t="s">
        <v>92</v>
      </c>
      <c r="AA83" s="24"/>
      <c r="AB83" s="33"/>
    </row>
    <row r="84" spans="1:29">
      <c r="A84" s="7" t="s">
        <v>184</v>
      </c>
      <c r="B84" s="94" t="s">
        <v>380</v>
      </c>
      <c r="C84" s="7" t="s">
        <v>378</v>
      </c>
      <c r="D84" s="7">
        <v>68</v>
      </c>
      <c r="E84" s="7">
        <v>55</v>
      </c>
      <c r="F84" s="7">
        <v>66</v>
      </c>
      <c r="G84" s="7">
        <v>60</v>
      </c>
      <c r="H84" s="8">
        <f>SUM(Tabla1[[#This Row],[PRIMER TRIMESTRE]:[CUARTO TRIMESTRE]])</f>
        <v>249</v>
      </c>
      <c r="I84" s="9">
        <v>235</v>
      </c>
      <c r="J84" s="9">
        <f t="shared" si="2"/>
        <v>58515</v>
      </c>
      <c r="K84" s="9" t="str">
        <f>IF(Tabla1[[#This Row],[CÓDIGO DEL CATÁLOGO DE BIENES Y SERVICIOS (CBS) ]]="",AC82,"")</f>
        <v/>
      </c>
      <c r="L84" s="7"/>
      <c r="M84" s="7"/>
      <c r="N84" s="9"/>
      <c r="O84" s="7"/>
      <c r="T84" s="5" t="s">
        <v>93</v>
      </c>
      <c r="AA84" s="24"/>
      <c r="AB84" s="33"/>
    </row>
    <row r="85" spans="1:29">
      <c r="A85" s="7" t="s">
        <v>184</v>
      </c>
      <c r="B85" s="94" t="s">
        <v>381</v>
      </c>
      <c r="C85" s="7" t="s">
        <v>378</v>
      </c>
      <c r="D85" s="7">
        <v>5</v>
      </c>
      <c r="E85" s="7">
        <v>4</v>
      </c>
      <c r="F85" s="7">
        <v>4</v>
      </c>
      <c r="G85" s="7">
        <v>5</v>
      </c>
      <c r="H85" s="8">
        <f>SUM(Tabla1[[#This Row],[PRIMER TRIMESTRE]:[CUARTO TRIMESTRE]])</f>
        <v>18</v>
      </c>
      <c r="I85" s="9">
        <v>290</v>
      </c>
      <c r="J85" s="9">
        <f t="shared" si="2"/>
        <v>5220</v>
      </c>
      <c r="K85" s="9" t="str">
        <f>IF(Tabla1[[#This Row],[CÓDIGO DEL CATÁLOGO DE BIENES Y SERVICIOS (CBS) ]]="",AC83,"")</f>
        <v/>
      </c>
      <c r="L85" s="7"/>
      <c r="M85" s="7"/>
      <c r="N85" s="9"/>
      <c r="O85" s="7"/>
      <c r="T85" s="5" t="s">
        <v>94</v>
      </c>
      <c r="AA85" s="24"/>
      <c r="AB85" s="33"/>
    </row>
    <row r="86" spans="1:29">
      <c r="A86" s="7" t="s">
        <v>184</v>
      </c>
      <c r="B86" s="94" t="s">
        <v>382</v>
      </c>
      <c r="C86" s="7" t="s">
        <v>331</v>
      </c>
      <c r="D86" s="7">
        <v>424</v>
      </c>
      <c r="E86" s="7">
        <v>425</v>
      </c>
      <c r="F86" s="7">
        <v>437</v>
      </c>
      <c r="G86" s="7">
        <v>446</v>
      </c>
      <c r="H86" s="8">
        <f>SUM(Tabla1[[#This Row],[PRIMER TRIMESTRE]:[CUARTO TRIMESTRE]])</f>
        <v>1732</v>
      </c>
      <c r="I86" s="9">
        <v>40</v>
      </c>
      <c r="J86" s="9">
        <f t="shared" si="2"/>
        <v>69280</v>
      </c>
      <c r="K86" s="9" t="str">
        <f>IF(Tabla1[[#This Row],[CÓDIGO DEL CATÁLOGO DE BIENES Y SERVICIOS (CBS) ]]="",AC84,"")</f>
        <v/>
      </c>
      <c r="L86" s="7"/>
      <c r="M86" s="7"/>
      <c r="N86" s="9"/>
      <c r="O86" s="7"/>
      <c r="T86" s="5" t="s">
        <v>95</v>
      </c>
      <c r="AA86" s="24"/>
      <c r="AB86" s="33"/>
    </row>
    <row r="87" spans="1:29">
      <c r="A87" s="7" t="s">
        <v>184</v>
      </c>
      <c r="B87" s="94" t="s">
        <v>383</v>
      </c>
      <c r="C87" s="7"/>
      <c r="D87" s="7">
        <v>65</v>
      </c>
      <c r="E87" s="7">
        <v>80</v>
      </c>
      <c r="F87" s="7">
        <v>90</v>
      </c>
      <c r="G87" s="7">
        <v>65</v>
      </c>
      <c r="H87" s="8">
        <f>SUM(Tabla1[[#This Row],[PRIMER TRIMESTRE]:[CUARTO TRIMESTRE]])</f>
        <v>300</v>
      </c>
      <c r="I87" s="9">
        <v>20</v>
      </c>
      <c r="J87" s="9">
        <f t="shared" si="2"/>
        <v>6000</v>
      </c>
      <c r="K87" s="9" t="str">
        <f>IF(Tabla1[[#This Row],[CÓDIGO DEL CATÁLOGO DE BIENES Y SERVICIOS (CBS) ]]="",AC85,"")</f>
        <v/>
      </c>
      <c r="L87" s="7"/>
      <c r="M87" s="7"/>
      <c r="N87" s="9"/>
      <c r="O87" s="7"/>
      <c r="T87" s="5" t="s">
        <v>96</v>
      </c>
      <c r="AA87" s="24"/>
      <c r="AB87" s="33"/>
    </row>
    <row r="88" spans="1:29">
      <c r="A88" s="7" t="s">
        <v>184</v>
      </c>
      <c r="B88" s="94" t="s">
        <v>384</v>
      </c>
      <c r="C88" s="7" t="s">
        <v>331</v>
      </c>
      <c r="D88" s="7">
        <v>1434</v>
      </c>
      <c r="E88" s="7">
        <v>1443</v>
      </c>
      <c r="F88" s="7">
        <v>1506</v>
      </c>
      <c r="G88" s="7">
        <v>1398</v>
      </c>
      <c r="H88" s="8">
        <f>SUM(Tabla1[[#This Row],[PRIMER TRIMESTRE]:[CUARTO TRIMESTRE]])</f>
        <v>5781</v>
      </c>
      <c r="I88" s="9">
        <v>5.9</v>
      </c>
      <c r="J88" s="9">
        <f t="shared" si="2"/>
        <v>34107.9</v>
      </c>
      <c r="K88" s="9" t="str">
        <f>IF(Tabla1[[#This Row],[CÓDIGO DEL CATÁLOGO DE BIENES Y SERVICIOS (CBS) ]]="",AC86,"")</f>
        <v/>
      </c>
      <c r="L88" s="7"/>
      <c r="M88" s="7"/>
      <c r="N88" s="9"/>
      <c r="O88" s="7"/>
      <c r="T88" s="5" t="s">
        <v>97</v>
      </c>
      <c r="AA88" s="24"/>
      <c r="AB88" s="33"/>
    </row>
    <row r="89" spans="1:29">
      <c r="A89" s="7" t="s">
        <v>184</v>
      </c>
      <c r="B89" s="94" t="s">
        <v>385</v>
      </c>
      <c r="C89" s="7" t="s">
        <v>331</v>
      </c>
      <c r="D89" s="7">
        <v>673</v>
      </c>
      <c r="E89" s="7">
        <v>657</v>
      </c>
      <c r="F89" s="7">
        <v>738</v>
      </c>
      <c r="G89" s="7">
        <v>697</v>
      </c>
      <c r="H89" s="8">
        <f>SUM(Tabla1[[#This Row],[PRIMER TRIMESTRE]:[CUARTO TRIMESTRE]])</f>
        <v>2765</v>
      </c>
      <c r="I89" s="9">
        <v>5.9</v>
      </c>
      <c r="J89" s="9">
        <f t="shared" si="2"/>
        <v>16313.500000000002</v>
      </c>
      <c r="K89" s="9" t="str">
        <f>IF(Tabla1[[#This Row],[CÓDIGO DEL CATÁLOGO DE BIENES Y SERVICIOS (CBS) ]]="",AC87,"")</f>
        <v/>
      </c>
      <c r="L89" s="7"/>
      <c r="M89" s="7"/>
      <c r="N89" s="9"/>
      <c r="O89" s="7"/>
      <c r="T89" s="5" t="s">
        <v>98</v>
      </c>
      <c r="AA89" s="24"/>
      <c r="AB89" s="33"/>
    </row>
    <row r="90" spans="1:29">
      <c r="A90" s="7" t="s">
        <v>184</v>
      </c>
      <c r="B90" s="94" t="s">
        <v>386</v>
      </c>
      <c r="C90" s="7" t="s">
        <v>331</v>
      </c>
      <c r="D90" s="7">
        <v>175</v>
      </c>
      <c r="E90" s="7">
        <v>120</v>
      </c>
      <c r="F90" s="7">
        <v>171</v>
      </c>
      <c r="G90" s="7">
        <v>127</v>
      </c>
      <c r="H90" s="8">
        <f>SUM(Tabla1[[#This Row],[PRIMER TRIMESTRE]:[CUARTO TRIMESTRE]])</f>
        <v>593</v>
      </c>
      <c r="I90" s="9">
        <v>5.9</v>
      </c>
      <c r="J90" s="9">
        <f t="shared" si="2"/>
        <v>3498.7000000000003</v>
      </c>
      <c r="K90" s="9" t="str">
        <f>IF(Tabla1[[#This Row],[CÓDIGO DEL CATÁLOGO DE BIENES Y SERVICIOS (CBS) ]]="",AC88,"")</f>
        <v/>
      </c>
      <c r="L90" s="7"/>
      <c r="M90" s="7"/>
      <c r="N90" s="9"/>
      <c r="O90" s="7"/>
      <c r="T90" s="5" t="s">
        <v>99</v>
      </c>
      <c r="AA90" s="24"/>
      <c r="AB90" s="33"/>
    </row>
    <row r="91" spans="1:29">
      <c r="A91" s="7" t="s">
        <v>184</v>
      </c>
      <c r="B91" s="94" t="s">
        <v>387</v>
      </c>
      <c r="C91" s="7" t="s">
        <v>331</v>
      </c>
      <c r="D91" s="7">
        <v>611</v>
      </c>
      <c r="E91" s="7">
        <v>617</v>
      </c>
      <c r="F91" s="7">
        <v>523</v>
      </c>
      <c r="G91" s="7">
        <v>645</v>
      </c>
      <c r="H91" s="8">
        <f>SUM(Tabla1[[#This Row],[PRIMER TRIMESTRE]:[CUARTO TRIMESTRE]])</f>
        <v>2396</v>
      </c>
      <c r="I91" s="9">
        <v>6.25</v>
      </c>
      <c r="J91" s="9">
        <f t="shared" si="2"/>
        <v>14975</v>
      </c>
      <c r="K91" s="9" t="str">
        <f>IF(Tabla1[[#This Row],[CÓDIGO DEL CATÁLOGO DE BIENES Y SERVICIOS (CBS) ]]="",AC89,"")</f>
        <v/>
      </c>
      <c r="L91" s="7"/>
      <c r="M91" s="7"/>
      <c r="N91" s="9"/>
      <c r="O91" s="7"/>
      <c r="T91" s="5" t="s">
        <v>100</v>
      </c>
      <c r="AA91" s="24"/>
      <c r="AB91" s="33"/>
    </row>
    <row r="92" spans="1:29">
      <c r="A92" s="48" t="s">
        <v>184</v>
      </c>
      <c r="B92" s="95" t="s">
        <v>388</v>
      </c>
      <c r="C92" s="48" t="s">
        <v>353</v>
      </c>
      <c r="D92" s="48">
        <v>64</v>
      </c>
      <c r="E92" s="48">
        <v>65</v>
      </c>
      <c r="F92" s="48">
        <v>70</v>
      </c>
      <c r="G92" s="48">
        <v>65</v>
      </c>
      <c r="H92" s="57">
        <f>SUM(Tabla1[[#This Row],[PRIMER TRIMESTRE]:[CUARTO TRIMESTRE]])</f>
        <v>264</v>
      </c>
      <c r="I92" s="58">
        <v>220</v>
      </c>
      <c r="J92" s="58">
        <f t="shared" si="2"/>
        <v>58080</v>
      </c>
      <c r="K92" s="9" t="str">
        <f>IF(Tabla1[[#This Row],[CÓDIGO DEL CATÁLOGO DE BIENES Y SERVICIOS (CBS) ]]="",AC90,"")</f>
        <v/>
      </c>
      <c r="L92" s="7"/>
      <c r="M92" s="7"/>
      <c r="N92" s="9"/>
      <c r="O92" s="7"/>
      <c r="T92" s="5" t="s">
        <v>101</v>
      </c>
      <c r="AA92" s="24"/>
      <c r="AB92" s="33"/>
    </row>
    <row r="93" spans="1:29" s="52" customFormat="1">
      <c r="A93" s="48" t="s">
        <v>184</v>
      </c>
      <c r="B93" s="95" t="s">
        <v>389</v>
      </c>
      <c r="C93" s="48" t="s">
        <v>331</v>
      </c>
      <c r="D93" s="48">
        <v>65</v>
      </c>
      <c r="E93" s="48">
        <v>75</v>
      </c>
      <c r="F93" s="48">
        <v>80</v>
      </c>
      <c r="G93" s="48">
        <v>60</v>
      </c>
      <c r="H93" s="57">
        <f>SUM(Tabla1[[#This Row],[PRIMER TRIMESTRE]:[CUARTO TRIMESTRE]])</f>
        <v>280</v>
      </c>
      <c r="I93" s="58">
        <v>15</v>
      </c>
      <c r="J93" s="58">
        <f t="shared" si="2"/>
        <v>4200</v>
      </c>
      <c r="K93" s="58" t="str">
        <f>IF(Tabla1[[#This Row],[CÓDIGO DEL CATÁLOGO DE BIENES Y SERVICIOS (CBS) ]]="",AC91,"")</f>
        <v/>
      </c>
      <c r="L93" s="48"/>
      <c r="M93" s="48"/>
      <c r="N93" s="58"/>
      <c r="O93" s="48"/>
      <c r="T93" s="53" t="s">
        <v>102</v>
      </c>
      <c r="AB93" s="54"/>
      <c r="AC93" s="55"/>
    </row>
    <row r="94" spans="1:29">
      <c r="A94" s="7" t="s">
        <v>184</v>
      </c>
      <c r="B94" s="94" t="s">
        <v>390</v>
      </c>
      <c r="C94" s="7" t="s">
        <v>331</v>
      </c>
      <c r="D94" s="7">
        <v>171</v>
      </c>
      <c r="E94" s="7">
        <v>138</v>
      </c>
      <c r="F94" s="7">
        <v>156</v>
      </c>
      <c r="G94" s="7">
        <v>137</v>
      </c>
      <c r="H94" s="8">
        <f>SUM(Tabla1[[#This Row],[PRIMER TRIMESTRE]:[CUARTO TRIMESTRE]])</f>
        <v>602</v>
      </c>
      <c r="I94" s="9">
        <v>30</v>
      </c>
      <c r="J94" s="9">
        <f t="shared" si="2"/>
        <v>18060</v>
      </c>
      <c r="K94" s="9" t="str">
        <f>IF(Tabla1[[#This Row],[CÓDIGO DEL CATÁLOGO DE BIENES Y SERVICIOS (CBS) ]]="",AC92,"")</f>
        <v/>
      </c>
      <c r="L94" s="7"/>
      <c r="M94" s="7"/>
      <c r="N94" s="9"/>
      <c r="O94" s="7"/>
      <c r="T94" s="5" t="s">
        <v>103</v>
      </c>
      <c r="AA94" s="24"/>
      <c r="AB94" s="33"/>
    </row>
    <row r="95" spans="1:29">
      <c r="A95" s="7" t="s">
        <v>184</v>
      </c>
      <c r="B95" s="94" t="s">
        <v>391</v>
      </c>
      <c r="C95" s="7" t="s">
        <v>331</v>
      </c>
      <c r="D95" s="7">
        <v>50</v>
      </c>
      <c r="E95" s="7">
        <v>47</v>
      </c>
      <c r="F95" s="7">
        <v>44</v>
      </c>
      <c r="G95" s="7">
        <v>47</v>
      </c>
      <c r="H95" s="8">
        <f>SUM(Tabla1[[#This Row],[PRIMER TRIMESTRE]:[CUARTO TRIMESTRE]])</f>
        <v>188</v>
      </c>
      <c r="I95" s="9">
        <v>45</v>
      </c>
      <c r="J95" s="9">
        <f t="shared" si="2"/>
        <v>8460</v>
      </c>
      <c r="K95" s="9" t="str">
        <f>IF(Tabla1[[#This Row],[CÓDIGO DEL CATÁLOGO DE BIENES Y SERVICIOS (CBS) ]]="",AC93,"")</f>
        <v/>
      </c>
      <c r="L95" s="7"/>
      <c r="M95" s="7"/>
      <c r="N95" s="9"/>
      <c r="O95" s="7"/>
      <c r="T95" s="5" t="s">
        <v>104</v>
      </c>
      <c r="AA95" s="24"/>
      <c r="AB95" s="33"/>
    </row>
    <row r="96" spans="1:29">
      <c r="A96" s="7" t="s">
        <v>184</v>
      </c>
      <c r="B96" s="94" t="s">
        <v>392</v>
      </c>
      <c r="C96" s="7" t="s">
        <v>331</v>
      </c>
      <c r="D96" s="7">
        <v>142</v>
      </c>
      <c r="E96" s="7">
        <v>136</v>
      </c>
      <c r="F96" s="7">
        <v>144</v>
      </c>
      <c r="G96" s="7">
        <v>131</v>
      </c>
      <c r="H96" s="8">
        <f>SUM(Tabla1[[#This Row],[PRIMER TRIMESTRE]:[CUARTO TRIMESTRE]])</f>
        <v>553</v>
      </c>
      <c r="I96" s="9">
        <v>65</v>
      </c>
      <c r="J96" s="9">
        <f t="shared" si="2"/>
        <v>35945</v>
      </c>
      <c r="K96" s="9" t="str">
        <f>IF(Tabla1[[#This Row],[CÓDIGO DEL CATÁLOGO DE BIENES Y SERVICIOS (CBS) ]]="",AC94,"")</f>
        <v/>
      </c>
      <c r="L96" s="7"/>
      <c r="M96" s="7"/>
      <c r="N96" s="9"/>
      <c r="O96" s="7"/>
      <c r="T96" s="5" t="s">
        <v>105</v>
      </c>
      <c r="AA96" s="24"/>
      <c r="AB96" s="33"/>
    </row>
    <row r="97" spans="1:28">
      <c r="A97" s="7" t="s">
        <v>184</v>
      </c>
      <c r="B97" s="94" t="s">
        <v>393</v>
      </c>
      <c r="C97" s="7" t="s">
        <v>353</v>
      </c>
      <c r="D97" s="7">
        <v>136</v>
      </c>
      <c r="E97" s="7">
        <v>122</v>
      </c>
      <c r="F97" s="7">
        <v>131</v>
      </c>
      <c r="G97" s="7">
        <v>122</v>
      </c>
      <c r="H97" s="8">
        <f>SUM(Tabla1[[#This Row],[PRIMER TRIMESTRE]:[CUARTO TRIMESTRE]])</f>
        <v>511</v>
      </c>
      <c r="I97" s="9">
        <v>20</v>
      </c>
      <c r="J97" s="9">
        <f t="shared" si="2"/>
        <v>10220</v>
      </c>
      <c r="K97" s="9" t="str">
        <f>IF(Tabla1[[#This Row],[CÓDIGO DEL CATÁLOGO DE BIENES Y SERVICIOS (CBS) ]]="",AC95,"")</f>
        <v/>
      </c>
      <c r="L97" s="7"/>
      <c r="M97" s="7"/>
      <c r="N97" s="9"/>
      <c r="O97" s="7"/>
      <c r="T97" s="5" t="s">
        <v>106</v>
      </c>
      <c r="AA97" s="24"/>
      <c r="AB97" s="33"/>
    </row>
    <row r="98" spans="1:28">
      <c r="A98" s="7" t="s">
        <v>184</v>
      </c>
      <c r="B98" s="94" t="s">
        <v>394</v>
      </c>
      <c r="C98" s="7" t="s">
        <v>353</v>
      </c>
      <c r="D98" s="7">
        <v>129</v>
      </c>
      <c r="E98" s="7">
        <v>119</v>
      </c>
      <c r="F98" s="7">
        <v>118</v>
      </c>
      <c r="G98" s="7">
        <v>113</v>
      </c>
      <c r="H98" s="8">
        <f>SUM(Tabla1[[#This Row],[PRIMER TRIMESTRE]:[CUARTO TRIMESTRE]])</f>
        <v>479</v>
      </c>
      <c r="I98" s="9">
        <v>35</v>
      </c>
      <c r="J98" s="9">
        <f t="shared" si="2"/>
        <v>16765</v>
      </c>
      <c r="K98" s="9" t="str">
        <f>IF(Tabla1[[#This Row],[CÓDIGO DEL CATÁLOGO DE BIENES Y SERVICIOS (CBS) ]]="",AC96,"")</f>
        <v/>
      </c>
      <c r="L98" s="7"/>
      <c r="M98" s="7"/>
      <c r="N98" s="9"/>
      <c r="O98" s="7"/>
      <c r="T98" s="5" t="s">
        <v>107</v>
      </c>
      <c r="AA98" s="24"/>
      <c r="AB98" s="33"/>
    </row>
    <row r="99" spans="1:28">
      <c r="A99" s="7" t="s">
        <v>184</v>
      </c>
      <c r="B99" s="94" t="s">
        <v>395</v>
      </c>
      <c r="C99" s="7" t="s">
        <v>353</v>
      </c>
      <c r="D99" s="7">
        <v>117</v>
      </c>
      <c r="E99" s="7">
        <v>284.25</v>
      </c>
      <c r="F99" s="7">
        <v>284.25</v>
      </c>
      <c r="G99" s="7">
        <v>283.25</v>
      </c>
      <c r="H99" s="8">
        <f>SUM(Tabla1[[#This Row],[PRIMER TRIMESTRE]:[CUARTO TRIMESTRE]])</f>
        <v>968.75</v>
      </c>
      <c r="I99" s="9">
        <v>90</v>
      </c>
      <c r="J99" s="9">
        <f t="shared" si="2"/>
        <v>87187.5</v>
      </c>
      <c r="K99" s="9" t="str">
        <f>IF(Tabla1[[#This Row],[CÓDIGO DEL CATÁLOGO DE BIENES Y SERVICIOS (CBS) ]]="",AC97,"")</f>
        <v/>
      </c>
      <c r="L99" s="7"/>
      <c r="M99" s="7"/>
      <c r="N99" s="9"/>
      <c r="O99" s="7"/>
      <c r="T99" s="5" t="s">
        <v>108</v>
      </c>
      <c r="AA99" s="24"/>
      <c r="AB99" s="33"/>
    </row>
    <row r="100" spans="1:28">
      <c r="A100" s="7" t="s">
        <v>184</v>
      </c>
      <c r="B100" s="94" t="s">
        <v>396</v>
      </c>
      <c r="C100" s="7" t="s">
        <v>361</v>
      </c>
      <c r="D100" s="7">
        <v>118</v>
      </c>
      <c r="E100" s="7">
        <v>100</v>
      </c>
      <c r="F100" s="7">
        <v>101</v>
      </c>
      <c r="G100" s="7">
        <v>116</v>
      </c>
      <c r="H100" s="8">
        <f>SUM(Tabla1[[#This Row],[PRIMER TRIMESTRE]:[CUARTO TRIMESTRE]])</f>
        <v>435</v>
      </c>
      <c r="I100" s="9">
        <v>180</v>
      </c>
      <c r="J100" s="9">
        <f t="shared" si="2"/>
        <v>78300</v>
      </c>
      <c r="K100" s="9" t="str">
        <f>IF(Tabla1[[#This Row],[CÓDIGO DEL CATÁLOGO DE BIENES Y SERVICIOS (CBS) ]]="",AC98,"")</f>
        <v/>
      </c>
      <c r="L100" s="7"/>
      <c r="M100" s="7"/>
      <c r="N100" s="9"/>
      <c r="O100" s="7"/>
      <c r="T100" s="5" t="s">
        <v>109</v>
      </c>
      <c r="AA100" s="24"/>
      <c r="AB100" s="33"/>
    </row>
    <row r="101" spans="1:28">
      <c r="A101" s="7" t="s">
        <v>184</v>
      </c>
      <c r="B101" s="94" t="s">
        <v>397</v>
      </c>
      <c r="C101" s="7" t="s">
        <v>353</v>
      </c>
      <c r="D101" s="7">
        <v>71</v>
      </c>
      <c r="E101" s="7">
        <v>57</v>
      </c>
      <c r="F101" s="7">
        <v>60</v>
      </c>
      <c r="G101" s="7">
        <v>54</v>
      </c>
      <c r="H101" s="8">
        <f>SUM(Tabla1[[#This Row],[PRIMER TRIMESTRE]:[CUARTO TRIMESTRE]])</f>
        <v>242</v>
      </c>
      <c r="I101" s="9">
        <v>95</v>
      </c>
      <c r="J101" s="9">
        <f t="shared" si="2"/>
        <v>22990</v>
      </c>
      <c r="K101" s="9" t="str">
        <f>IF(Tabla1[[#This Row],[CÓDIGO DEL CATÁLOGO DE BIENES Y SERVICIOS (CBS) ]]="",AC99,"")</f>
        <v/>
      </c>
      <c r="L101" s="7"/>
      <c r="M101" s="7"/>
      <c r="N101" s="9"/>
      <c r="O101" s="7"/>
      <c r="T101" s="5" t="s">
        <v>110</v>
      </c>
      <c r="AA101" s="24"/>
      <c r="AB101" s="33"/>
    </row>
    <row r="102" spans="1:28">
      <c r="A102" s="7" t="s">
        <v>184</v>
      </c>
      <c r="B102" s="95" t="s">
        <v>398</v>
      </c>
      <c r="C102" s="7" t="s">
        <v>331</v>
      </c>
      <c r="D102" s="7">
        <v>2988</v>
      </c>
      <c r="E102" s="7">
        <v>2223</v>
      </c>
      <c r="F102" s="7">
        <v>2383</v>
      </c>
      <c r="G102" s="7">
        <v>1933</v>
      </c>
      <c r="H102" s="8">
        <f>SUM(Tabla1[[#This Row],[PRIMER TRIMESTRE]:[CUARTO TRIMESTRE]])</f>
        <v>9527</v>
      </c>
      <c r="I102" s="9">
        <v>3.25</v>
      </c>
      <c r="J102" s="9">
        <f t="shared" si="2"/>
        <v>30962.75</v>
      </c>
      <c r="K102" s="9" t="str">
        <f>IF(Tabla1[[#This Row],[CÓDIGO DEL CATÁLOGO DE BIENES Y SERVICIOS (CBS) ]]="",AC101,"")</f>
        <v/>
      </c>
      <c r="L102" s="7"/>
      <c r="M102" s="7"/>
      <c r="N102" s="9"/>
      <c r="O102" s="7"/>
      <c r="T102" s="5" t="s">
        <v>111</v>
      </c>
      <c r="AA102" s="24"/>
      <c r="AB102" s="33"/>
    </row>
    <row r="103" spans="1:28">
      <c r="A103" s="7" t="s">
        <v>184</v>
      </c>
      <c r="B103" s="94" t="s">
        <v>621</v>
      </c>
      <c r="C103" s="7" t="s">
        <v>331</v>
      </c>
      <c r="D103" s="7">
        <v>43</v>
      </c>
      <c r="E103" s="7">
        <v>31</v>
      </c>
      <c r="F103" s="7">
        <v>37</v>
      </c>
      <c r="G103" s="7">
        <v>29</v>
      </c>
      <c r="H103" s="8">
        <f>SUM(Tabla1[[#This Row],[PRIMER TRIMESTRE]:[CUARTO TRIMESTRE]])</f>
        <v>140</v>
      </c>
      <c r="I103" s="9">
        <v>110</v>
      </c>
      <c r="J103" s="9">
        <f t="shared" si="2"/>
        <v>15400</v>
      </c>
      <c r="K103" s="9" t="str">
        <f>IF(Tabla1[[#This Row],[CÓDIGO DEL CATÁLOGO DE BIENES Y SERVICIOS (CBS) ]]="",#REF!,"")</f>
        <v/>
      </c>
      <c r="L103" s="7"/>
      <c r="M103" s="7"/>
      <c r="N103" s="9"/>
      <c r="O103" s="7"/>
      <c r="T103" s="5" t="s">
        <v>112</v>
      </c>
      <c r="AA103" s="24"/>
      <c r="AB103" s="33"/>
    </row>
    <row r="104" spans="1:28">
      <c r="A104" s="7" t="s">
        <v>184</v>
      </c>
      <c r="B104" s="94" t="s">
        <v>399</v>
      </c>
      <c r="C104" s="7" t="s">
        <v>353</v>
      </c>
      <c r="D104" s="7">
        <v>62</v>
      </c>
      <c r="E104" s="7">
        <v>38</v>
      </c>
      <c r="F104" s="7">
        <v>27</v>
      </c>
      <c r="G104" s="7">
        <v>30</v>
      </c>
      <c r="H104" s="8">
        <f>SUM(Tabla1[[#This Row],[PRIMER TRIMESTRE]:[CUARTO TRIMESTRE]])</f>
        <v>157</v>
      </c>
      <c r="I104" s="9">
        <v>240</v>
      </c>
      <c r="J104" s="9">
        <f t="shared" si="2"/>
        <v>37680</v>
      </c>
      <c r="K104" s="9" t="str">
        <f>IF(Tabla1[[#This Row],[CÓDIGO DEL CATÁLOGO DE BIENES Y SERVICIOS (CBS) ]]="",#REF!,"")</f>
        <v/>
      </c>
      <c r="L104" s="7"/>
      <c r="M104" s="7"/>
      <c r="N104" s="9"/>
      <c r="O104" s="7"/>
      <c r="T104" s="5" t="s">
        <v>113</v>
      </c>
      <c r="AA104" s="24"/>
      <c r="AB104" s="33"/>
    </row>
    <row r="105" spans="1:28">
      <c r="A105" s="7" t="s">
        <v>184</v>
      </c>
      <c r="B105" s="94" t="s">
        <v>400</v>
      </c>
      <c r="C105" s="7" t="s">
        <v>331</v>
      </c>
      <c r="D105" s="7">
        <v>28</v>
      </c>
      <c r="E105" s="7">
        <v>5</v>
      </c>
      <c r="F105" s="7">
        <v>6</v>
      </c>
      <c r="G105" s="7">
        <v>7</v>
      </c>
      <c r="H105" s="8">
        <f>SUM(Tabla1[[#This Row],[PRIMER TRIMESTRE]:[CUARTO TRIMESTRE]])</f>
        <v>46</v>
      </c>
      <c r="I105" s="9">
        <v>170</v>
      </c>
      <c r="J105" s="9">
        <f t="shared" si="2"/>
        <v>7820</v>
      </c>
      <c r="K105" s="9" t="str">
        <f>IF(Tabla1[[#This Row],[CÓDIGO DEL CATÁLOGO DE BIENES Y SERVICIOS (CBS) ]]="",AC103,"")</f>
        <v/>
      </c>
      <c r="L105" s="7"/>
      <c r="M105" s="7"/>
      <c r="N105" s="9"/>
      <c r="O105" s="7"/>
      <c r="T105" s="5" t="s">
        <v>114</v>
      </c>
      <c r="AA105" s="24"/>
      <c r="AB105" s="33"/>
    </row>
    <row r="106" spans="1:28">
      <c r="A106" s="7" t="s">
        <v>184</v>
      </c>
      <c r="B106" s="94" t="s">
        <v>401</v>
      </c>
      <c r="C106" s="7" t="s">
        <v>331</v>
      </c>
      <c r="D106" s="7">
        <v>4</v>
      </c>
      <c r="E106" s="7">
        <v>3</v>
      </c>
      <c r="F106" s="7">
        <v>3</v>
      </c>
      <c r="G106" s="7">
        <v>3</v>
      </c>
      <c r="H106" s="8">
        <f>SUM(Tabla1[[#This Row],[PRIMER TRIMESTRE]:[CUARTO TRIMESTRE]])</f>
        <v>13</v>
      </c>
      <c r="I106" s="9">
        <v>45</v>
      </c>
      <c r="J106" s="9">
        <f t="shared" si="2"/>
        <v>585</v>
      </c>
      <c r="K106" s="9" t="str">
        <f>IF(Tabla1[[#This Row],[CÓDIGO DEL CATÁLOGO DE BIENES Y SERVICIOS (CBS) ]]="",AC104,"")</f>
        <v/>
      </c>
      <c r="L106" s="7"/>
      <c r="M106" s="7"/>
      <c r="N106" s="9"/>
      <c r="O106" s="7"/>
      <c r="T106" s="5" t="s">
        <v>115</v>
      </c>
      <c r="AA106" s="24"/>
      <c r="AB106" s="33"/>
    </row>
    <row r="107" spans="1:28">
      <c r="A107" s="7" t="s">
        <v>184</v>
      </c>
      <c r="B107" s="94" t="s">
        <v>402</v>
      </c>
      <c r="C107" s="7" t="s">
        <v>331</v>
      </c>
      <c r="D107" s="7">
        <v>256</v>
      </c>
      <c r="E107" s="7">
        <v>202</v>
      </c>
      <c r="F107" s="7">
        <v>232</v>
      </c>
      <c r="G107" s="7">
        <v>227</v>
      </c>
      <c r="H107" s="8">
        <f>SUM(Tabla1[[#This Row],[PRIMER TRIMESTRE]:[CUARTO TRIMESTRE]])</f>
        <v>917</v>
      </c>
      <c r="I107" s="9">
        <v>15</v>
      </c>
      <c r="J107" s="9">
        <f t="shared" ref="J107:J138" si="3">+H107*I107</f>
        <v>13755</v>
      </c>
      <c r="K107" s="9" t="str">
        <f>IF(Tabla1[[#This Row],[CÓDIGO DEL CATÁLOGO DE BIENES Y SERVICIOS (CBS) ]]="",AC105,"")</f>
        <v/>
      </c>
      <c r="L107" s="7"/>
      <c r="M107" s="7"/>
      <c r="N107" s="9"/>
      <c r="O107" s="7"/>
      <c r="T107" s="5" t="s">
        <v>116</v>
      </c>
      <c r="AA107" s="24"/>
      <c r="AB107" s="33"/>
    </row>
    <row r="108" spans="1:28">
      <c r="A108" s="7" t="s">
        <v>184</v>
      </c>
      <c r="B108" s="94" t="s">
        <v>403</v>
      </c>
      <c r="C108" s="7" t="s">
        <v>331</v>
      </c>
      <c r="D108" s="7">
        <v>269</v>
      </c>
      <c r="E108" s="7">
        <v>259</v>
      </c>
      <c r="F108" s="7">
        <v>265</v>
      </c>
      <c r="G108" s="7">
        <v>262</v>
      </c>
      <c r="H108" s="8">
        <f>SUM(Tabla1[[#This Row],[PRIMER TRIMESTRE]:[CUARTO TRIMESTRE]])</f>
        <v>1055</v>
      </c>
      <c r="I108" s="9">
        <v>15</v>
      </c>
      <c r="J108" s="9">
        <f t="shared" si="3"/>
        <v>15825</v>
      </c>
      <c r="K108" s="9" t="str">
        <f>IF(Tabla1[[#This Row],[CÓDIGO DEL CATÁLOGO DE BIENES Y SERVICIOS (CBS) ]]="",AC106,"")</f>
        <v/>
      </c>
      <c r="L108" s="7"/>
      <c r="M108" s="7"/>
      <c r="N108" s="9"/>
      <c r="O108" s="7"/>
      <c r="T108" s="5" t="s">
        <v>117</v>
      </c>
      <c r="AA108" s="24"/>
      <c r="AB108" s="33"/>
    </row>
    <row r="109" spans="1:28">
      <c r="A109" s="7" t="s">
        <v>184</v>
      </c>
      <c r="B109" s="94" t="s">
        <v>404</v>
      </c>
      <c r="C109" s="7" t="s">
        <v>331</v>
      </c>
      <c r="D109" s="7">
        <v>366</v>
      </c>
      <c r="E109" s="7">
        <v>359</v>
      </c>
      <c r="F109" s="7">
        <v>362</v>
      </c>
      <c r="G109" s="7">
        <v>370</v>
      </c>
      <c r="H109" s="8">
        <f>SUM(Tabla1[[#This Row],[PRIMER TRIMESTRE]:[CUARTO TRIMESTRE]])</f>
        <v>1457</v>
      </c>
      <c r="I109" s="9">
        <v>20</v>
      </c>
      <c r="J109" s="9">
        <f t="shared" si="3"/>
        <v>29140</v>
      </c>
      <c r="K109" s="9" t="str">
        <f>IF(Tabla1[[#This Row],[CÓDIGO DEL CATÁLOGO DE BIENES Y SERVICIOS (CBS) ]]="",AC107,"")</f>
        <v/>
      </c>
      <c r="L109" s="7"/>
      <c r="M109" s="7"/>
      <c r="N109" s="9"/>
      <c r="O109" s="7"/>
      <c r="T109" s="5" t="s">
        <v>118</v>
      </c>
      <c r="AA109" s="24"/>
      <c r="AB109" s="33"/>
    </row>
    <row r="110" spans="1:28">
      <c r="A110" s="7" t="s">
        <v>184</v>
      </c>
      <c r="B110" s="94" t="s">
        <v>405</v>
      </c>
      <c r="C110" s="7" t="s">
        <v>331</v>
      </c>
      <c r="D110" s="7">
        <v>458</v>
      </c>
      <c r="E110" s="7">
        <v>406</v>
      </c>
      <c r="F110" s="7">
        <v>457</v>
      </c>
      <c r="G110" s="7">
        <v>478</v>
      </c>
      <c r="H110" s="8">
        <f>SUM(Tabla1[[#This Row],[PRIMER TRIMESTRE]:[CUARTO TRIMESTRE]])</f>
        <v>1799</v>
      </c>
      <c r="I110" s="9">
        <v>20</v>
      </c>
      <c r="J110" s="9">
        <f t="shared" si="3"/>
        <v>35980</v>
      </c>
      <c r="K110" s="9" t="str">
        <f>IF(Tabla1[[#This Row],[CÓDIGO DEL CATÁLOGO DE BIENES Y SERVICIOS (CBS) ]]="",AC108,"")</f>
        <v/>
      </c>
      <c r="L110" s="7"/>
      <c r="M110" s="7"/>
      <c r="N110" s="9"/>
      <c r="O110" s="7"/>
      <c r="T110" s="5" t="s">
        <v>119</v>
      </c>
      <c r="AA110" s="24"/>
      <c r="AB110" s="33"/>
    </row>
    <row r="111" spans="1:28">
      <c r="A111" s="7" t="s">
        <v>184</v>
      </c>
      <c r="B111" s="94" t="s">
        <v>406</v>
      </c>
      <c r="C111" s="7" t="s">
        <v>331</v>
      </c>
      <c r="D111" s="7">
        <v>100</v>
      </c>
      <c r="E111" s="7">
        <v>78</v>
      </c>
      <c r="F111" s="7">
        <v>96</v>
      </c>
      <c r="G111" s="7">
        <v>84</v>
      </c>
      <c r="H111" s="8">
        <f>SUM(Tabla1[[#This Row],[PRIMER TRIMESTRE]:[CUARTO TRIMESTRE]])</f>
        <v>358</v>
      </c>
      <c r="I111" s="9">
        <v>20</v>
      </c>
      <c r="J111" s="9">
        <f t="shared" si="3"/>
        <v>7160</v>
      </c>
      <c r="K111" s="9" t="str">
        <f>IF(Tabla1[[#This Row],[CÓDIGO DEL CATÁLOGO DE BIENES Y SERVICIOS (CBS) ]]="",AC109,"")</f>
        <v/>
      </c>
      <c r="L111" s="7"/>
      <c r="M111" s="7"/>
      <c r="N111" s="9"/>
      <c r="O111" s="7"/>
      <c r="T111" s="5" t="s">
        <v>120</v>
      </c>
      <c r="AA111" s="24"/>
      <c r="AB111" s="33"/>
    </row>
    <row r="112" spans="1:28">
      <c r="A112" s="7" t="s">
        <v>184</v>
      </c>
      <c r="B112" s="94" t="s">
        <v>407</v>
      </c>
      <c r="C112" s="7" t="s">
        <v>331</v>
      </c>
      <c r="D112" s="7">
        <v>314</v>
      </c>
      <c r="E112" s="7">
        <v>384</v>
      </c>
      <c r="F112" s="7">
        <v>329</v>
      </c>
      <c r="G112" s="7">
        <v>329</v>
      </c>
      <c r="H112" s="8">
        <f>SUM(Tabla1[[#This Row],[PRIMER TRIMESTRE]:[CUARTO TRIMESTRE]])</f>
        <v>1356</v>
      </c>
      <c r="I112" s="9">
        <v>20</v>
      </c>
      <c r="J112" s="9">
        <f t="shared" si="3"/>
        <v>27120</v>
      </c>
      <c r="K112" s="9" t="str">
        <f>IF(Tabla1[[#This Row],[CÓDIGO DEL CATÁLOGO DE BIENES Y SERVICIOS (CBS) ]]="",AC110,"")</f>
        <v/>
      </c>
      <c r="L112" s="7"/>
      <c r="M112" s="7"/>
      <c r="N112" s="9"/>
      <c r="O112" s="7"/>
      <c r="T112" s="5" t="s">
        <v>121</v>
      </c>
      <c r="AA112" s="24"/>
      <c r="AB112" s="33"/>
    </row>
    <row r="113" spans="1:29">
      <c r="A113" s="7" t="s">
        <v>184</v>
      </c>
      <c r="B113" s="94" t="s">
        <v>408</v>
      </c>
      <c r="C113" s="7" t="s">
        <v>331</v>
      </c>
      <c r="D113" s="7">
        <v>43</v>
      </c>
      <c r="E113" s="7">
        <v>20</v>
      </c>
      <c r="F113" s="7">
        <v>18</v>
      </c>
      <c r="G113" s="7">
        <v>14</v>
      </c>
      <c r="H113" s="8">
        <f>SUM(Tabla1[[#This Row],[PRIMER TRIMESTRE]:[CUARTO TRIMESTRE]])</f>
        <v>95</v>
      </c>
      <c r="I113" s="9">
        <v>70</v>
      </c>
      <c r="J113" s="9">
        <f t="shared" si="3"/>
        <v>6650</v>
      </c>
      <c r="K113" s="9" t="str">
        <f>IF(Tabla1[[#This Row],[CÓDIGO DEL CATÁLOGO DE BIENES Y SERVICIOS (CBS) ]]="",AC112,"")</f>
        <v/>
      </c>
      <c r="L113" s="7"/>
      <c r="M113" s="7"/>
      <c r="N113" s="9"/>
      <c r="O113" s="7"/>
      <c r="T113" s="5" t="s">
        <v>122</v>
      </c>
      <c r="AA113" s="24"/>
      <c r="AB113" s="33"/>
    </row>
    <row r="114" spans="1:29" s="60" customFormat="1">
      <c r="A114" s="48" t="s">
        <v>184</v>
      </c>
      <c r="B114" s="95" t="s">
        <v>409</v>
      </c>
      <c r="C114" s="48" t="s">
        <v>353</v>
      </c>
      <c r="D114" s="48">
        <v>29</v>
      </c>
      <c r="E114" s="48">
        <v>30</v>
      </c>
      <c r="F114" s="48">
        <v>30</v>
      </c>
      <c r="G114" s="48">
        <v>29</v>
      </c>
      <c r="H114" s="57">
        <f>SUM(Tabla1[[#This Row],[PRIMER TRIMESTRE]:[CUARTO TRIMESTRE]])</f>
        <v>118</v>
      </c>
      <c r="I114" s="58">
        <v>250</v>
      </c>
      <c r="J114" s="58">
        <f t="shared" si="3"/>
        <v>29500</v>
      </c>
      <c r="K114" s="58" t="str">
        <f>IF(Tabla1[[#This Row],[CÓDIGO DEL CATÁLOGO DE BIENES Y SERVICIOS (CBS) ]]="",#REF!,"")</f>
        <v/>
      </c>
      <c r="L114" s="48"/>
      <c r="M114" s="48"/>
      <c r="N114" s="58"/>
      <c r="O114" s="48"/>
      <c r="T114" s="5" t="s">
        <v>123</v>
      </c>
      <c r="AB114" s="65"/>
      <c r="AC114" s="66"/>
    </row>
    <row r="115" spans="1:29">
      <c r="A115" s="7" t="s">
        <v>184</v>
      </c>
      <c r="B115" s="94" t="s">
        <v>410</v>
      </c>
      <c r="C115" s="7" t="s">
        <v>331</v>
      </c>
      <c r="D115" s="7">
        <v>124</v>
      </c>
      <c r="E115" s="7">
        <v>0</v>
      </c>
      <c r="F115" s="7">
        <v>0</v>
      </c>
      <c r="G115" s="7">
        <v>0</v>
      </c>
      <c r="H115" s="8">
        <f>SUM(Tabla1[[#This Row],[PRIMER TRIMESTRE]:[CUARTO TRIMESTRE]])</f>
        <v>124</v>
      </c>
      <c r="I115" s="9">
        <v>110</v>
      </c>
      <c r="J115" s="9">
        <f t="shared" si="3"/>
        <v>13640</v>
      </c>
      <c r="K115" s="9" t="str">
        <f>IF(Tabla1[[#This Row],[CÓDIGO DEL CATÁLOGO DE BIENES Y SERVICIOS (CBS) ]]="",AC113,"")</f>
        <v/>
      </c>
      <c r="L115" s="7"/>
      <c r="M115" s="7"/>
      <c r="N115" s="9"/>
      <c r="O115" s="7"/>
      <c r="T115" s="5" t="s">
        <v>124</v>
      </c>
      <c r="AA115" s="24"/>
      <c r="AB115" s="33"/>
    </row>
    <row r="116" spans="1:29">
      <c r="A116" s="7" t="s">
        <v>184</v>
      </c>
      <c r="B116" s="94" t="s">
        <v>411</v>
      </c>
      <c r="C116" s="7" t="s">
        <v>331</v>
      </c>
      <c r="D116" s="7">
        <v>158</v>
      </c>
      <c r="E116" s="7">
        <v>103</v>
      </c>
      <c r="F116" s="7">
        <v>114</v>
      </c>
      <c r="G116" s="7">
        <v>104</v>
      </c>
      <c r="H116" s="8">
        <f>SUM(Tabla1[[#This Row],[PRIMER TRIMESTRE]:[CUARTO TRIMESTRE]])</f>
        <v>479</v>
      </c>
      <c r="I116" s="9">
        <v>10.5</v>
      </c>
      <c r="J116" s="9">
        <f t="shared" si="3"/>
        <v>5029.5</v>
      </c>
      <c r="K116" s="9" t="str">
        <f>IF(Tabla1[[#This Row],[CÓDIGO DEL CATÁLOGO DE BIENES Y SERVICIOS (CBS) ]]="",AC114,"")</f>
        <v/>
      </c>
      <c r="L116" s="7"/>
      <c r="M116" s="7"/>
      <c r="N116" s="9"/>
      <c r="O116" s="7"/>
      <c r="T116" s="5" t="s">
        <v>125</v>
      </c>
      <c r="AA116" s="24"/>
      <c r="AB116" s="33"/>
    </row>
    <row r="117" spans="1:29">
      <c r="A117" s="7" t="s">
        <v>184</v>
      </c>
      <c r="B117" s="94" t="s">
        <v>412</v>
      </c>
      <c r="C117" s="7" t="s">
        <v>336</v>
      </c>
      <c r="D117" s="7">
        <v>66</v>
      </c>
      <c r="E117" s="7">
        <v>34</v>
      </c>
      <c r="F117" s="7">
        <v>36</v>
      </c>
      <c r="G117" s="7">
        <v>35</v>
      </c>
      <c r="H117" s="8">
        <f>SUM(Tabla1[[#This Row],[PRIMER TRIMESTRE]:[CUARTO TRIMESTRE]])</f>
        <v>171</v>
      </c>
      <c r="I117" s="9">
        <v>325</v>
      </c>
      <c r="J117" s="9">
        <f t="shared" si="3"/>
        <v>55575</v>
      </c>
      <c r="K117" s="9" t="str">
        <f>IF(Tabla1[[#This Row],[CÓDIGO DEL CATÁLOGO DE BIENES Y SERVICIOS (CBS) ]]="",AC115,"")</f>
        <v/>
      </c>
      <c r="L117" s="7"/>
      <c r="M117" s="7"/>
      <c r="N117" s="9"/>
      <c r="O117" s="7"/>
      <c r="T117" s="5" t="s">
        <v>126</v>
      </c>
      <c r="AA117" s="24"/>
      <c r="AB117" s="33"/>
    </row>
    <row r="118" spans="1:29">
      <c r="A118" s="7" t="s">
        <v>184</v>
      </c>
      <c r="B118" s="94" t="s">
        <v>413</v>
      </c>
      <c r="C118" s="7" t="s">
        <v>331</v>
      </c>
      <c r="D118" s="7">
        <v>90</v>
      </c>
      <c r="E118" s="7">
        <v>36</v>
      </c>
      <c r="F118" s="7">
        <v>35</v>
      </c>
      <c r="G118" s="7">
        <v>36</v>
      </c>
      <c r="H118" s="8">
        <f>SUM(Tabla1[[#This Row],[PRIMER TRIMESTRE]:[CUARTO TRIMESTRE]])</f>
        <v>197</v>
      </c>
      <c r="I118" s="9">
        <v>215</v>
      </c>
      <c r="J118" s="9">
        <f t="shared" si="3"/>
        <v>42355</v>
      </c>
      <c r="K118" s="9" t="str">
        <f>IF(Tabla1[[#This Row],[CÓDIGO DEL CATÁLOGO DE BIENES Y SERVICIOS (CBS) ]]="",AC116,"")</f>
        <v/>
      </c>
      <c r="L118" s="7"/>
      <c r="M118" s="7"/>
      <c r="N118" s="9"/>
      <c r="O118" s="7"/>
      <c r="T118" s="5" t="s">
        <v>127</v>
      </c>
      <c r="AA118" s="24"/>
      <c r="AB118" s="33"/>
    </row>
    <row r="119" spans="1:29">
      <c r="A119" s="7" t="s">
        <v>184</v>
      </c>
      <c r="B119" s="94" t="s">
        <v>414</v>
      </c>
      <c r="C119" s="7" t="s">
        <v>331</v>
      </c>
      <c r="D119" s="7">
        <v>73</v>
      </c>
      <c r="E119" s="7">
        <v>71</v>
      </c>
      <c r="F119" s="7">
        <v>70</v>
      </c>
      <c r="G119" s="7">
        <v>71</v>
      </c>
      <c r="H119" s="8">
        <f>SUM(Tabla1[[#This Row],[PRIMER TRIMESTRE]:[CUARTO TRIMESTRE]])</f>
        <v>285</v>
      </c>
      <c r="I119" s="9">
        <v>110</v>
      </c>
      <c r="J119" s="9">
        <f t="shared" si="3"/>
        <v>31350</v>
      </c>
      <c r="K119" s="9" t="str">
        <f>IF(Tabla1[[#This Row],[CÓDIGO DEL CATÁLOGO DE BIENES Y SERVICIOS (CBS) ]]="",AC117,"")</f>
        <v/>
      </c>
      <c r="L119" s="7"/>
      <c r="M119" s="7"/>
      <c r="N119" s="9"/>
      <c r="O119" s="7"/>
      <c r="T119" s="5" t="s">
        <v>128</v>
      </c>
      <c r="AA119" s="24"/>
      <c r="AB119" s="33"/>
    </row>
    <row r="120" spans="1:29">
      <c r="A120" s="7" t="s">
        <v>184</v>
      </c>
      <c r="B120" s="94" t="s">
        <v>415</v>
      </c>
      <c r="C120" s="7" t="s">
        <v>331</v>
      </c>
      <c r="D120" s="7">
        <v>102</v>
      </c>
      <c r="E120" s="7">
        <v>50</v>
      </c>
      <c r="F120" s="7">
        <v>62.75</v>
      </c>
      <c r="G120" s="7">
        <v>51</v>
      </c>
      <c r="H120" s="8">
        <f>SUM(Tabla1[[#This Row],[PRIMER TRIMESTRE]:[CUARTO TRIMESTRE]])</f>
        <v>265.75</v>
      </c>
      <c r="I120" s="9">
        <v>198</v>
      </c>
      <c r="J120" s="9">
        <f t="shared" si="3"/>
        <v>52618.5</v>
      </c>
      <c r="K120" s="9" t="str">
        <f>IF(Tabla1[[#This Row],[CÓDIGO DEL CATÁLOGO DE BIENES Y SERVICIOS (CBS) ]]="",AC118,"")</f>
        <v/>
      </c>
      <c r="L120" s="7"/>
      <c r="M120" s="7"/>
      <c r="N120" s="9"/>
      <c r="O120" s="7"/>
      <c r="T120" s="5" t="s">
        <v>129</v>
      </c>
      <c r="AA120" s="24"/>
      <c r="AB120" s="33"/>
    </row>
    <row r="121" spans="1:29">
      <c r="A121" s="7" t="s">
        <v>184</v>
      </c>
      <c r="B121" s="94" t="s">
        <v>416</v>
      </c>
      <c r="C121" s="7" t="s">
        <v>331</v>
      </c>
      <c r="D121" s="7">
        <v>105</v>
      </c>
      <c r="E121" s="7">
        <v>104</v>
      </c>
      <c r="F121" s="7">
        <v>104</v>
      </c>
      <c r="G121" s="7">
        <v>104</v>
      </c>
      <c r="H121" s="8">
        <f>SUM(Tabla1[[#This Row],[PRIMER TRIMESTRE]:[CUARTO TRIMESTRE]])</f>
        <v>417</v>
      </c>
      <c r="I121" s="9">
        <v>110</v>
      </c>
      <c r="J121" s="9">
        <f t="shared" si="3"/>
        <v>45870</v>
      </c>
      <c r="K121" s="9" t="str">
        <f>IF(Tabla1[[#This Row],[CÓDIGO DEL CATÁLOGO DE BIENES Y SERVICIOS (CBS) ]]="",AC119,"")</f>
        <v/>
      </c>
      <c r="L121" s="7"/>
      <c r="M121" s="7"/>
      <c r="N121" s="9"/>
      <c r="O121" s="7"/>
      <c r="T121" s="5" t="s">
        <v>130</v>
      </c>
      <c r="AA121" s="24"/>
      <c r="AB121" s="33"/>
    </row>
    <row r="122" spans="1:29">
      <c r="A122" s="7" t="s">
        <v>184</v>
      </c>
      <c r="B122" s="94" t="s">
        <v>417</v>
      </c>
      <c r="C122" s="7" t="s">
        <v>353</v>
      </c>
      <c r="D122" s="7">
        <v>37</v>
      </c>
      <c r="E122" s="7">
        <v>21</v>
      </c>
      <c r="F122" s="7">
        <v>28</v>
      </c>
      <c r="G122" s="7">
        <v>21</v>
      </c>
      <c r="H122" s="8">
        <f>SUM(Tabla1[[#This Row],[PRIMER TRIMESTRE]:[CUARTO TRIMESTRE]])</f>
        <v>107</v>
      </c>
      <c r="I122" s="9">
        <v>40</v>
      </c>
      <c r="J122" s="9">
        <f t="shared" si="3"/>
        <v>4280</v>
      </c>
      <c r="K122" s="9" t="str">
        <f>IF(Tabla1[[#This Row],[CÓDIGO DEL CATÁLOGO DE BIENES Y SERVICIOS (CBS) ]]="",AC120,"")</f>
        <v/>
      </c>
      <c r="L122" s="7"/>
      <c r="M122" s="7"/>
      <c r="N122" s="9"/>
      <c r="O122" s="7"/>
      <c r="T122" s="5" t="s">
        <v>131</v>
      </c>
      <c r="AA122" s="24"/>
      <c r="AB122" s="33"/>
    </row>
    <row r="123" spans="1:29">
      <c r="A123" s="7" t="s">
        <v>184</v>
      </c>
      <c r="B123" s="94" t="s">
        <v>418</v>
      </c>
      <c r="C123" s="7" t="s">
        <v>331</v>
      </c>
      <c r="D123" s="7">
        <v>368</v>
      </c>
      <c r="E123" s="7">
        <v>359</v>
      </c>
      <c r="F123" s="7">
        <v>266</v>
      </c>
      <c r="G123" s="7">
        <v>378</v>
      </c>
      <c r="H123" s="8">
        <f>SUM(Tabla1[[#This Row],[PRIMER TRIMESTRE]:[CUARTO TRIMESTRE]])</f>
        <v>1371</v>
      </c>
      <c r="I123" s="9">
        <v>35</v>
      </c>
      <c r="J123" s="9">
        <f t="shared" si="3"/>
        <v>47985</v>
      </c>
      <c r="K123" s="9" t="str">
        <f>IF(Tabla1[[#This Row],[CÓDIGO DEL CATÁLOGO DE BIENES Y SERVICIOS (CBS) ]]="",AC121,"")</f>
        <v/>
      </c>
      <c r="L123" s="7"/>
      <c r="M123" s="7"/>
      <c r="N123" s="9"/>
      <c r="O123" s="7"/>
      <c r="T123" s="5" t="s">
        <v>132</v>
      </c>
      <c r="AA123" s="24"/>
      <c r="AB123" s="33"/>
    </row>
    <row r="124" spans="1:29">
      <c r="A124" s="7" t="s">
        <v>184</v>
      </c>
      <c r="B124" s="94" t="s">
        <v>419</v>
      </c>
      <c r="C124" s="7" t="s">
        <v>331</v>
      </c>
      <c r="D124" s="7">
        <v>351</v>
      </c>
      <c r="E124" s="7">
        <v>294</v>
      </c>
      <c r="F124" s="7">
        <v>295</v>
      </c>
      <c r="G124" s="7">
        <v>263</v>
      </c>
      <c r="H124" s="8">
        <f>SUM(Tabla1[[#This Row],[PRIMER TRIMESTRE]:[CUARTO TRIMESTRE]])</f>
        <v>1203</v>
      </c>
      <c r="I124" s="9">
        <v>175</v>
      </c>
      <c r="J124" s="9">
        <f t="shared" si="3"/>
        <v>210525</v>
      </c>
      <c r="K124" s="9" t="str">
        <f>IF(Tabla1[[#This Row],[CÓDIGO DEL CATÁLOGO DE BIENES Y SERVICIOS (CBS) ]]="",AC122,"")</f>
        <v/>
      </c>
      <c r="L124" s="7"/>
      <c r="M124" s="7"/>
      <c r="N124" s="9"/>
      <c r="O124" s="7"/>
      <c r="T124" s="5" t="s">
        <v>133</v>
      </c>
      <c r="AA124" s="24"/>
      <c r="AB124" s="33"/>
    </row>
    <row r="125" spans="1:29">
      <c r="A125" s="7" t="s">
        <v>184</v>
      </c>
      <c r="B125" s="94" t="s">
        <v>420</v>
      </c>
      <c r="C125" s="7" t="s">
        <v>353</v>
      </c>
      <c r="D125" s="7">
        <v>116</v>
      </c>
      <c r="E125" s="7">
        <v>99</v>
      </c>
      <c r="F125" s="7">
        <v>104</v>
      </c>
      <c r="G125" s="7">
        <v>102</v>
      </c>
      <c r="H125" s="8">
        <f>SUM(Tabla1[[#This Row],[PRIMER TRIMESTRE]:[CUARTO TRIMESTRE]])</f>
        <v>421</v>
      </c>
      <c r="I125" s="9">
        <v>30</v>
      </c>
      <c r="J125" s="9">
        <f t="shared" si="3"/>
        <v>12630</v>
      </c>
      <c r="K125" s="9" t="str">
        <f>IF(Tabla1[[#This Row],[CÓDIGO DEL CATÁLOGO DE BIENES Y SERVICIOS (CBS) ]]="",AC123,"")</f>
        <v/>
      </c>
      <c r="L125" s="7"/>
      <c r="M125" s="7"/>
      <c r="N125" s="9"/>
      <c r="O125" s="7"/>
      <c r="T125" s="5" t="s">
        <v>134</v>
      </c>
      <c r="AA125" s="24"/>
      <c r="AB125" s="33"/>
    </row>
    <row r="126" spans="1:29">
      <c r="A126" s="7" t="s">
        <v>184</v>
      </c>
      <c r="B126" s="94" t="s">
        <v>421</v>
      </c>
      <c r="C126" s="7" t="s">
        <v>353</v>
      </c>
      <c r="D126" s="7">
        <v>38</v>
      </c>
      <c r="E126" s="7">
        <v>26</v>
      </c>
      <c r="F126" s="7">
        <v>28</v>
      </c>
      <c r="G126" s="7">
        <v>28</v>
      </c>
      <c r="H126" s="8">
        <f>SUM(Tabla1[[#This Row],[PRIMER TRIMESTRE]:[CUARTO TRIMESTRE]])</f>
        <v>120</v>
      </c>
      <c r="I126" s="9">
        <v>150</v>
      </c>
      <c r="J126" s="9">
        <f t="shared" si="3"/>
        <v>18000</v>
      </c>
      <c r="K126" s="9" t="str">
        <f>IF(Tabla1[[#This Row],[CÓDIGO DEL CATÁLOGO DE BIENES Y SERVICIOS (CBS) ]]="",AC124,"")</f>
        <v/>
      </c>
      <c r="L126" s="7"/>
      <c r="M126" s="7"/>
      <c r="N126" s="9"/>
      <c r="O126" s="7"/>
      <c r="T126" s="5" t="s">
        <v>135</v>
      </c>
      <c r="AA126" s="24"/>
      <c r="AB126" s="33"/>
    </row>
    <row r="127" spans="1:29">
      <c r="A127" s="7" t="s">
        <v>184</v>
      </c>
      <c r="B127" s="94" t="s">
        <v>422</v>
      </c>
      <c r="C127" s="7" t="s">
        <v>423</v>
      </c>
      <c r="D127" s="7">
        <v>220</v>
      </c>
      <c r="E127" s="7">
        <v>212</v>
      </c>
      <c r="F127" s="7">
        <v>228</v>
      </c>
      <c r="G127" s="7">
        <v>226</v>
      </c>
      <c r="H127" s="8">
        <f>SUM(Tabla1[[#This Row],[PRIMER TRIMESTRE]:[CUARTO TRIMESTRE]])</f>
        <v>886</v>
      </c>
      <c r="I127" s="9">
        <v>10</v>
      </c>
      <c r="J127" s="9">
        <f t="shared" si="3"/>
        <v>8860</v>
      </c>
      <c r="K127" s="9" t="str">
        <f>IF(Tabla1[[#This Row],[CÓDIGO DEL CATÁLOGO DE BIENES Y SERVICIOS (CBS) ]]="",AC125,"")</f>
        <v/>
      </c>
      <c r="L127" s="7"/>
      <c r="M127" s="7"/>
      <c r="N127" s="9"/>
      <c r="O127" s="7"/>
      <c r="T127" s="5" t="s">
        <v>136</v>
      </c>
      <c r="AA127" s="24"/>
      <c r="AB127" s="33"/>
    </row>
    <row r="128" spans="1:29">
      <c r="A128" s="7" t="s">
        <v>184</v>
      </c>
      <c r="B128" s="94" t="s">
        <v>424</v>
      </c>
      <c r="C128" s="7" t="s">
        <v>331</v>
      </c>
      <c r="D128" s="7">
        <v>155</v>
      </c>
      <c r="E128" s="7">
        <v>88</v>
      </c>
      <c r="F128" s="7">
        <v>110</v>
      </c>
      <c r="G128" s="7">
        <v>115</v>
      </c>
      <c r="H128" s="8">
        <f>SUM(Tabla1[[#This Row],[PRIMER TRIMESTRE]:[CUARTO TRIMESTRE]])</f>
        <v>468</v>
      </c>
      <c r="I128" s="9">
        <v>350</v>
      </c>
      <c r="J128" s="9">
        <f t="shared" si="3"/>
        <v>163800</v>
      </c>
      <c r="K128" s="9" t="str">
        <f>IF(Tabla1[[#This Row],[CÓDIGO DEL CATÁLOGO DE BIENES Y SERVICIOS (CBS) ]]="",AC126,"")</f>
        <v/>
      </c>
      <c r="L128" s="7"/>
      <c r="M128" s="7"/>
      <c r="N128" s="9"/>
      <c r="O128" s="7"/>
      <c r="T128" s="5" t="s">
        <v>137</v>
      </c>
      <c r="AA128" s="24"/>
      <c r="AB128" s="33"/>
    </row>
    <row r="129" spans="1:28">
      <c r="A129" s="7" t="s">
        <v>184</v>
      </c>
      <c r="B129" s="94" t="s">
        <v>425</v>
      </c>
      <c r="C129" s="7" t="s">
        <v>353</v>
      </c>
      <c r="D129" s="7">
        <v>181</v>
      </c>
      <c r="E129" s="7">
        <v>170</v>
      </c>
      <c r="F129" s="7">
        <v>184</v>
      </c>
      <c r="G129" s="7">
        <v>174</v>
      </c>
      <c r="H129" s="8">
        <f>SUM(Tabla1[[#This Row],[PRIMER TRIMESTRE]:[CUARTO TRIMESTRE]])</f>
        <v>709</v>
      </c>
      <c r="I129" s="9">
        <v>30</v>
      </c>
      <c r="J129" s="9">
        <f t="shared" si="3"/>
        <v>21270</v>
      </c>
      <c r="K129" s="9" t="str">
        <f>IF(Tabla1[[#This Row],[CÓDIGO DEL CATÁLOGO DE BIENES Y SERVICIOS (CBS) ]]="",AC127,"")</f>
        <v/>
      </c>
      <c r="L129" s="7"/>
      <c r="M129" s="7"/>
      <c r="N129" s="9"/>
      <c r="O129" s="7"/>
      <c r="T129" s="5" t="s">
        <v>138</v>
      </c>
      <c r="AA129" s="24"/>
      <c r="AB129" s="33"/>
    </row>
    <row r="130" spans="1:28">
      <c r="A130" s="7" t="s">
        <v>184</v>
      </c>
      <c r="B130" s="94" t="s">
        <v>427</v>
      </c>
      <c r="C130" s="7" t="s">
        <v>336</v>
      </c>
      <c r="D130" s="7">
        <v>50</v>
      </c>
      <c r="E130" s="7">
        <v>32</v>
      </c>
      <c r="F130" s="7">
        <v>40</v>
      </c>
      <c r="G130" s="7">
        <v>27</v>
      </c>
      <c r="H130" s="8">
        <f>SUM(Tabla1[[#This Row],[PRIMER TRIMESTRE]:[CUARTO TRIMESTRE]])</f>
        <v>149</v>
      </c>
      <c r="I130" s="9">
        <v>750</v>
      </c>
      <c r="J130" s="9">
        <f t="shared" si="3"/>
        <v>111750</v>
      </c>
      <c r="K130" s="9" t="str">
        <f>IF(Tabla1[[#This Row],[CÓDIGO DEL CATÁLOGO DE BIENES Y SERVICIOS (CBS) ]]="",AC129,"")</f>
        <v/>
      </c>
      <c r="L130" s="7"/>
      <c r="M130" s="7"/>
      <c r="N130" s="9"/>
      <c r="O130" s="7"/>
      <c r="T130" s="5" t="s">
        <v>140</v>
      </c>
      <c r="AA130" s="24"/>
      <c r="AB130" s="33"/>
    </row>
    <row r="131" spans="1:28">
      <c r="A131" s="7" t="s">
        <v>184</v>
      </c>
      <c r="B131" s="94" t="s">
        <v>428</v>
      </c>
      <c r="C131" s="7" t="s">
        <v>336</v>
      </c>
      <c r="D131" s="7">
        <v>5</v>
      </c>
      <c r="E131" s="7">
        <v>5</v>
      </c>
      <c r="F131" s="7">
        <v>5</v>
      </c>
      <c r="G131" s="7">
        <v>6</v>
      </c>
      <c r="H131" s="8">
        <f>SUM(Tabla1[[#This Row],[PRIMER TRIMESTRE]:[CUARTO TRIMESTRE]])</f>
        <v>21</v>
      </c>
      <c r="I131" s="9">
        <v>50</v>
      </c>
      <c r="J131" s="9">
        <f t="shared" si="3"/>
        <v>1050</v>
      </c>
      <c r="K131" s="9" t="str">
        <f>IF(Tabla1[[#This Row],[CÓDIGO DEL CATÁLOGO DE BIENES Y SERVICIOS (CBS) ]]="",AC325,"")</f>
        <v/>
      </c>
      <c r="L131" s="7"/>
      <c r="M131" s="7"/>
      <c r="N131" s="9"/>
      <c r="O131" s="7"/>
      <c r="T131" s="5" t="s">
        <v>141</v>
      </c>
      <c r="AA131" s="24"/>
      <c r="AB131" s="33"/>
    </row>
    <row r="132" spans="1:28">
      <c r="A132" s="7" t="s">
        <v>184</v>
      </c>
      <c r="B132" s="94" t="s">
        <v>429</v>
      </c>
      <c r="C132" s="7" t="s">
        <v>331</v>
      </c>
      <c r="D132" s="7">
        <v>226</v>
      </c>
      <c r="E132" s="7">
        <v>204</v>
      </c>
      <c r="F132" s="7">
        <v>224</v>
      </c>
      <c r="G132" s="7">
        <v>229</v>
      </c>
      <c r="H132" s="8">
        <f>SUM(Tabla1[[#This Row],[PRIMER TRIMESTRE]:[CUARTO TRIMESTRE]])</f>
        <v>883</v>
      </c>
      <c r="I132" s="9">
        <v>18</v>
      </c>
      <c r="J132" s="9">
        <f t="shared" si="3"/>
        <v>15894</v>
      </c>
      <c r="K132" s="9" t="str">
        <f>IF(Tabla1[[#This Row],[CÓDIGO DEL CATÁLOGO DE BIENES Y SERVICIOS (CBS) ]]="",AC130,"")</f>
        <v/>
      </c>
      <c r="L132" s="7"/>
      <c r="M132" s="7"/>
      <c r="N132" s="9"/>
      <c r="O132" s="7"/>
      <c r="T132" s="5" t="s">
        <v>142</v>
      </c>
      <c r="AA132" s="24"/>
      <c r="AB132" s="33"/>
    </row>
    <row r="133" spans="1:28">
      <c r="A133" s="7" t="s">
        <v>184</v>
      </c>
      <c r="B133" s="94" t="s">
        <v>430</v>
      </c>
      <c r="C133" s="7" t="s">
        <v>331</v>
      </c>
      <c r="D133" s="7">
        <v>11</v>
      </c>
      <c r="E133" s="7">
        <v>2</v>
      </c>
      <c r="F133" s="7">
        <v>3</v>
      </c>
      <c r="G133" s="7">
        <v>0</v>
      </c>
      <c r="H133" s="8">
        <f>SUM(Tabla1[[#This Row],[PRIMER TRIMESTRE]:[CUARTO TRIMESTRE]])</f>
        <v>16</v>
      </c>
      <c r="I133" s="9">
        <v>185</v>
      </c>
      <c r="J133" s="9">
        <f t="shared" si="3"/>
        <v>2960</v>
      </c>
      <c r="K133" s="9" t="str">
        <f>IF(Tabla1[[#This Row],[CÓDIGO DEL CATÁLOGO DE BIENES Y SERVICIOS (CBS) ]]="",AC132,"")</f>
        <v/>
      </c>
      <c r="L133" s="7"/>
      <c r="M133" s="7"/>
      <c r="N133" s="9"/>
      <c r="O133" s="7"/>
      <c r="T133" s="5" t="s">
        <v>143</v>
      </c>
      <c r="AA133" s="24"/>
      <c r="AB133" s="33"/>
    </row>
    <row r="134" spans="1:28">
      <c r="A134" s="7" t="s">
        <v>184</v>
      </c>
      <c r="B134" s="94" t="s">
        <v>650</v>
      </c>
      <c r="C134" s="7" t="s">
        <v>331</v>
      </c>
      <c r="D134" s="7">
        <v>11</v>
      </c>
      <c r="E134" s="7">
        <v>2</v>
      </c>
      <c r="F134" s="7">
        <v>4</v>
      </c>
      <c r="G134" s="7">
        <v>1</v>
      </c>
      <c r="H134" s="8">
        <f>SUM(Tabla1[[#This Row],[PRIMER TRIMESTRE]:[CUARTO TRIMESTRE]])</f>
        <v>18</v>
      </c>
      <c r="I134" s="9">
        <v>1600</v>
      </c>
      <c r="J134" s="9">
        <f t="shared" si="3"/>
        <v>28800</v>
      </c>
      <c r="K134" s="9" t="str">
        <f>IF(Tabla1[[#This Row],[CÓDIGO DEL CATÁLOGO DE BIENES Y SERVICIOS (CBS) ]]="",#REF!,"")</f>
        <v/>
      </c>
      <c r="L134" s="7"/>
      <c r="M134" s="7"/>
      <c r="N134" s="9"/>
      <c r="O134" s="7"/>
      <c r="T134" s="5" t="s">
        <v>144</v>
      </c>
      <c r="AA134" s="24"/>
      <c r="AB134" s="33"/>
    </row>
    <row r="135" spans="1:28">
      <c r="A135" s="7" t="s">
        <v>184</v>
      </c>
      <c r="B135" s="94" t="s">
        <v>431</v>
      </c>
      <c r="C135" s="7" t="s">
        <v>331</v>
      </c>
      <c r="D135" s="7">
        <v>60</v>
      </c>
      <c r="E135" s="7">
        <v>18</v>
      </c>
      <c r="F135" s="7">
        <v>28</v>
      </c>
      <c r="G135" s="7">
        <v>15</v>
      </c>
      <c r="H135" s="8">
        <f>SUM(Tabla1[[#This Row],[PRIMER TRIMESTRE]:[CUARTO TRIMESTRE]])</f>
        <v>121</v>
      </c>
      <c r="I135" s="9">
        <v>225</v>
      </c>
      <c r="J135" s="9">
        <f t="shared" si="3"/>
        <v>27225</v>
      </c>
      <c r="K135" s="9" t="str">
        <f>IF(Tabla1[[#This Row],[CÓDIGO DEL CATÁLOGO DE BIENES Y SERVICIOS (CBS) ]]="",AC133,"")</f>
        <v/>
      </c>
      <c r="L135" s="7"/>
      <c r="M135" s="7"/>
      <c r="N135" s="9"/>
      <c r="O135" s="7"/>
      <c r="T135" s="5" t="s">
        <v>145</v>
      </c>
      <c r="AA135" s="24"/>
      <c r="AB135" s="33"/>
    </row>
    <row r="136" spans="1:28">
      <c r="A136" s="7" t="s">
        <v>184</v>
      </c>
      <c r="B136" s="94" t="s">
        <v>432</v>
      </c>
      <c r="C136" s="7" t="s">
        <v>331</v>
      </c>
      <c r="D136" s="7">
        <v>3102</v>
      </c>
      <c r="E136" s="7">
        <v>3065</v>
      </c>
      <c r="F136" s="7">
        <v>70</v>
      </c>
      <c r="G136" s="7">
        <v>3065</v>
      </c>
      <c r="H136" s="8">
        <f>SUM(Tabla1[[#This Row],[PRIMER TRIMESTRE]:[CUARTO TRIMESTRE]])</f>
        <v>9302</v>
      </c>
      <c r="I136" s="9">
        <v>5</v>
      </c>
      <c r="J136" s="9">
        <f t="shared" si="3"/>
        <v>46510</v>
      </c>
      <c r="K136" s="9" t="str">
        <f>IF(Tabla1[[#This Row],[CÓDIGO DEL CATÁLOGO DE BIENES Y SERVICIOS (CBS) ]]="",AC134,"")</f>
        <v/>
      </c>
      <c r="L136" s="7"/>
      <c r="M136" s="7"/>
      <c r="N136" s="9"/>
      <c r="O136" s="7"/>
      <c r="T136" s="5" t="s">
        <v>146</v>
      </c>
      <c r="AA136" s="24"/>
      <c r="AB136" s="33"/>
    </row>
    <row r="137" spans="1:28">
      <c r="A137" s="7" t="s">
        <v>184</v>
      </c>
      <c r="B137" s="94" t="s">
        <v>433</v>
      </c>
      <c r="C137" s="7" t="s">
        <v>331</v>
      </c>
      <c r="D137" s="7">
        <v>41</v>
      </c>
      <c r="E137" s="7">
        <v>5</v>
      </c>
      <c r="F137" s="7">
        <v>13</v>
      </c>
      <c r="G137" s="7">
        <v>5</v>
      </c>
      <c r="H137" s="8">
        <f>SUM(Tabla1[[#This Row],[PRIMER TRIMESTRE]:[CUARTO TRIMESTRE]])</f>
        <v>64</v>
      </c>
      <c r="I137" s="9">
        <v>95</v>
      </c>
      <c r="J137" s="9">
        <f t="shared" si="3"/>
        <v>6080</v>
      </c>
      <c r="K137" s="9" t="str">
        <f>IF(Tabla1[[#This Row],[CÓDIGO DEL CATÁLOGO DE BIENES Y SERVICIOS (CBS) ]]="",AC135,"")</f>
        <v/>
      </c>
      <c r="L137" s="7"/>
      <c r="M137" s="7"/>
      <c r="N137" s="9"/>
      <c r="O137" s="7"/>
      <c r="T137" s="5" t="s">
        <v>147</v>
      </c>
      <c r="AA137" s="24"/>
      <c r="AB137" s="33"/>
    </row>
    <row r="138" spans="1:28">
      <c r="A138" s="7" t="s">
        <v>184</v>
      </c>
      <c r="B138" s="94" t="s">
        <v>434</v>
      </c>
      <c r="C138" s="7" t="s">
        <v>353</v>
      </c>
      <c r="D138" s="7">
        <v>142</v>
      </c>
      <c r="E138" s="7">
        <v>97</v>
      </c>
      <c r="F138" s="7">
        <v>124</v>
      </c>
      <c r="G138" s="7">
        <v>123</v>
      </c>
      <c r="H138" s="8">
        <f>SUM(Tabla1[[#This Row],[PRIMER TRIMESTRE]:[CUARTO TRIMESTRE]])</f>
        <v>486</v>
      </c>
      <c r="I138" s="9">
        <v>30</v>
      </c>
      <c r="J138" s="9">
        <f t="shared" si="3"/>
        <v>14580</v>
      </c>
      <c r="K138" s="9" t="str">
        <f>IF(Tabla1[[#This Row],[CÓDIGO DEL CATÁLOGO DE BIENES Y SERVICIOS (CBS) ]]="",AC136,"")</f>
        <v/>
      </c>
      <c r="L138" s="7"/>
      <c r="M138" s="7"/>
      <c r="N138" s="9"/>
      <c r="O138" s="7"/>
      <c r="T138" s="5" t="s">
        <v>148</v>
      </c>
      <c r="AA138" s="24"/>
      <c r="AB138" s="33"/>
    </row>
    <row r="139" spans="1:28">
      <c r="A139" s="7" t="s">
        <v>184</v>
      </c>
      <c r="B139" s="94" t="s">
        <v>435</v>
      </c>
      <c r="C139" s="7" t="s">
        <v>353</v>
      </c>
      <c r="D139" s="7">
        <v>16</v>
      </c>
      <c r="E139" s="7">
        <v>9</v>
      </c>
      <c r="F139" s="7">
        <v>14</v>
      </c>
      <c r="G139" s="7">
        <v>7</v>
      </c>
      <c r="H139" s="8">
        <f>SUM(Tabla1[[#This Row],[PRIMER TRIMESTRE]:[CUARTO TRIMESTRE]])</f>
        <v>46</v>
      </c>
      <c r="I139" s="9">
        <v>45</v>
      </c>
      <c r="J139" s="9">
        <f t="shared" ref="J139:J170" si="4">+H139*I139</f>
        <v>2070</v>
      </c>
      <c r="K139" s="9" t="str">
        <f>IF(Tabla1[[#This Row],[CÓDIGO DEL CATÁLOGO DE BIENES Y SERVICIOS (CBS) ]]="",AC137,"")</f>
        <v/>
      </c>
      <c r="L139" s="7"/>
      <c r="M139" s="7"/>
      <c r="N139" s="9"/>
      <c r="O139" s="7"/>
      <c r="T139" s="5" t="s">
        <v>149</v>
      </c>
      <c r="AA139" s="24"/>
      <c r="AB139" s="33"/>
    </row>
    <row r="140" spans="1:28">
      <c r="A140" s="7" t="s">
        <v>184</v>
      </c>
      <c r="B140" s="94" t="s">
        <v>436</v>
      </c>
      <c r="C140" s="7" t="s">
        <v>331</v>
      </c>
      <c r="D140" s="7">
        <v>10</v>
      </c>
      <c r="E140" s="7">
        <v>4</v>
      </c>
      <c r="F140" s="7">
        <v>4</v>
      </c>
      <c r="G140" s="7">
        <v>3</v>
      </c>
      <c r="H140" s="8">
        <f>SUM(Tabla1[[#This Row],[PRIMER TRIMESTRE]:[CUARTO TRIMESTRE]])</f>
        <v>21</v>
      </c>
      <c r="I140" s="9">
        <v>750</v>
      </c>
      <c r="J140" s="9">
        <f t="shared" si="4"/>
        <v>15750</v>
      </c>
      <c r="K140" s="9" t="str">
        <f>IF(Tabla1[[#This Row],[CÓDIGO DEL CATÁLOGO DE BIENES Y SERVICIOS (CBS) ]]="",AC138,"")</f>
        <v/>
      </c>
      <c r="L140" s="7"/>
      <c r="M140" s="7"/>
      <c r="N140" s="9"/>
      <c r="O140" s="7"/>
      <c r="T140" s="5" t="s">
        <v>150</v>
      </c>
      <c r="AA140" s="24"/>
      <c r="AB140" s="33"/>
    </row>
    <row r="141" spans="1:28">
      <c r="A141" s="7" t="s">
        <v>184</v>
      </c>
      <c r="B141" s="94" t="s">
        <v>437</v>
      </c>
      <c r="C141" s="7" t="s">
        <v>331</v>
      </c>
      <c r="D141" s="7">
        <v>60</v>
      </c>
      <c r="E141" s="7">
        <v>14</v>
      </c>
      <c r="F141" s="7">
        <v>32</v>
      </c>
      <c r="G141" s="7">
        <v>15</v>
      </c>
      <c r="H141" s="8">
        <f>SUM(Tabla1[[#This Row],[PRIMER TRIMESTRE]:[CUARTO TRIMESTRE]])</f>
        <v>121</v>
      </c>
      <c r="I141" s="9">
        <v>25</v>
      </c>
      <c r="J141" s="9">
        <f t="shared" si="4"/>
        <v>3025</v>
      </c>
      <c r="K141" s="9" t="str">
        <f>IF(Tabla1[[#This Row],[CÓDIGO DEL CATÁLOGO DE BIENES Y SERVICIOS (CBS) ]]="",AC139,"")</f>
        <v/>
      </c>
      <c r="L141" s="7"/>
      <c r="M141" s="7"/>
      <c r="N141" s="9"/>
      <c r="O141" s="7"/>
      <c r="T141" s="5" t="s">
        <v>151</v>
      </c>
      <c r="AA141" s="24"/>
      <c r="AB141" s="33"/>
    </row>
    <row r="142" spans="1:28">
      <c r="A142" s="7" t="s">
        <v>184</v>
      </c>
      <c r="B142" s="94" t="s">
        <v>438</v>
      </c>
      <c r="C142" s="7" t="s">
        <v>331</v>
      </c>
      <c r="D142" s="7">
        <v>70</v>
      </c>
      <c r="E142" s="7">
        <v>28</v>
      </c>
      <c r="F142" s="7">
        <v>28</v>
      </c>
      <c r="G142" s="7">
        <v>19</v>
      </c>
      <c r="H142" s="8">
        <f>SUM(Tabla1[[#This Row],[PRIMER TRIMESTRE]:[CUARTO TRIMESTRE]])</f>
        <v>145</v>
      </c>
      <c r="I142" s="9">
        <v>20</v>
      </c>
      <c r="J142" s="9">
        <f t="shared" si="4"/>
        <v>2900</v>
      </c>
      <c r="K142" s="9" t="str">
        <f>IF(Tabla1[[#This Row],[CÓDIGO DEL CATÁLOGO DE BIENES Y SERVICIOS (CBS) ]]="",AC140,"")</f>
        <v/>
      </c>
      <c r="L142" s="7"/>
      <c r="M142" s="7"/>
      <c r="N142" s="9"/>
      <c r="O142" s="7"/>
      <c r="T142" s="5" t="s">
        <v>152</v>
      </c>
      <c r="AA142" s="24"/>
      <c r="AB142" s="33"/>
    </row>
    <row r="143" spans="1:28">
      <c r="A143" s="7" t="s">
        <v>184</v>
      </c>
      <c r="B143" s="94" t="s">
        <v>439</v>
      </c>
      <c r="C143" s="7" t="s">
        <v>331</v>
      </c>
      <c r="D143" s="7">
        <v>17</v>
      </c>
      <c r="E143" s="7">
        <v>4</v>
      </c>
      <c r="F143" s="7">
        <v>4</v>
      </c>
      <c r="G143" s="7">
        <v>3</v>
      </c>
      <c r="H143" s="8">
        <f>SUM(Tabla1[[#This Row],[PRIMER TRIMESTRE]:[CUARTO TRIMESTRE]])</f>
        <v>28</v>
      </c>
      <c r="I143" s="9">
        <v>990</v>
      </c>
      <c r="J143" s="9">
        <f t="shared" si="4"/>
        <v>27720</v>
      </c>
      <c r="K143" s="9" t="str">
        <f>IF(Tabla1[[#This Row],[CÓDIGO DEL CATÁLOGO DE BIENES Y SERVICIOS (CBS) ]]="",AC141,"")</f>
        <v/>
      </c>
      <c r="L143" s="7"/>
      <c r="M143" s="7"/>
      <c r="N143" s="9"/>
      <c r="O143" s="7"/>
      <c r="T143" s="5" t="s">
        <v>153</v>
      </c>
      <c r="AA143" s="24"/>
      <c r="AB143" s="33"/>
    </row>
    <row r="144" spans="1:28">
      <c r="A144" s="7" t="s">
        <v>184</v>
      </c>
      <c r="B144" s="94" t="s">
        <v>440</v>
      </c>
      <c r="C144" s="7" t="s">
        <v>336</v>
      </c>
      <c r="D144" s="7">
        <v>21</v>
      </c>
      <c r="E144" s="7">
        <v>15</v>
      </c>
      <c r="F144" s="7">
        <v>3</v>
      </c>
      <c r="G144" s="7">
        <v>4</v>
      </c>
      <c r="H144" s="8">
        <f>SUM(Tabla1[[#This Row],[PRIMER TRIMESTRE]:[CUARTO TRIMESTRE]])</f>
        <v>43</v>
      </c>
      <c r="I144" s="9">
        <v>30</v>
      </c>
      <c r="J144" s="9">
        <f t="shared" si="4"/>
        <v>1290</v>
      </c>
      <c r="K144" s="9" t="str">
        <f>IF(Tabla1[[#This Row],[CÓDIGO DEL CATÁLOGO DE BIENES Y SERVICIOS (CBS) ]]="",AC142,"")</f>
        <v/>
      </c>
      <c r="L144" s="7"/>
      <c r="M144" s="7"/>
      <c r="N144" s="9"/>
      <c r="O144" s="7"/>
      <c r="T144" s="5" t="s">
        <v>154</v>
      </c>
      <c r="AA144" s="24"/>
      <c r="AB144" s="33"/>
    </row>
    <row r="145" spans="1:29">
      <c r="A145" s="7" t="s">
        <v>184</v>
      </c>
      <c r="B145" s="95" t="s">
        <v>642</v>
      </c>
      <c r="C145" s="7" t="s">
        <v>331</v>
      </c>
      <c r="D145" s="7">
        <v>1300</v>
      </c>
      <c r="E145" s="7">
        <v>1750</v>
      </c>
      <c r="F145" s="7">
        <v>1875</v>
      </c>
      <c r="G145" s="7">
        <v>1400</v>
      </c>
      <c r="H145" s="8">
        <f>SUM(Tabla1[[#This Row],[PRIMER TRIMESTRE]:[CUARTO TRIMESTRE]])</f>
        <v>6325</v>
      </c>
      <c r="I145" s="9">
        <v>2.5</v>
      </c>
      <c r="J145" s="9">
        <f t="shared" si="4"/>
        <v>15812.5</v>
      </c>
      <c r="K145" s="9" t="str">
        <f>IF(Tabla1[[#This Row],[CÓDIGO DEL CATÁLOGO DE BIENES Y SERVICIOS (CBS) ]]="",AC143,"")</f>
        <v/>
      </c>
      <c r="L145" s="7"/>
      <c r="M145" s="7"/>
      <c r="N145" s="9"/>
      <c r="O145" s="7"/>
      <c r="T145" s="5" t="s">
        <v>155</v>
      </c>
      <c r="AA145" s="24"/>
      <c r="AB145" s="33"/>
    </row>
    <row r="146" spans="1:29">
      <c r="A146" s="7" t="s">
        <v>184</v>
      </c>
      <c r="B146" s="95" t="s">
        <v>643</v>
      </c>
      <c r="C146" s="7" t="s">
        <v>331</v>
      </c>
      <c r="D146" s="7">
        <v>965</v>
      </c>
      <c r="E146" s="7">
        <v>1000</v>
      </c>
      <c r="F146" s="7">
        <v>925</v>
      </c>
      <c r="G146" s="7">
        <v>1119</v>
      </c>
      <c r="H146" s="8">
        <f>SUM(Tabla1[[#This Row],[PRIMER TRIMESTRE]:[CUARTO TRIMESTRE]])</f>
        <v>4009</v>
      </c>
      <c r="I146" s="9">
        <v>3</v>
      </c>
      <c r="J146" s="9">
        <f t="shared" si="4"/>
        <v>12027</v>
      </c>
      <c r="K146" s="9" t="str">
        <f>IF(Tabla1[[#This Row],[CÓDIGO DEL CATÁLOGO DE BIENES Y SERVICIOS (CBS) ]]="",AC144,"")</f>
        <v/>
      </c>
      <c r="L146" s="7"/>
      <c r="M146" s="7"/>
      <c r="N146" s="9"/>
      <c r="O146" s="7"/>
      <c r="T146" s="5" t="s">
        <v>156</v>
      </c>
      <c r="AA146" s="24"/>
      <c r="AB146" s="33"/>
    </row>
    <row r="147" spans="1:29">
      <c r="A147" s="26" t="s">
        <v>184</v>
      </c>
      <c r="B147" s="96" t="s">
        <v>644</v>
      </c>
      <c r="C147" s="26" t="s">
        <v>331</v>
      </c>
      <c r="D147" s="26">
        <v>900</v>
      </c>
      <c r="E147" s="26">
        <v>1325</v>
      </c>
      <c r="F147" s="26">
        <v>1255</v>
      </c>
      <c r="G147" s="26">
        <v>1100</v>
      </c>
      <c r="H147" s="27">
        <f>SUM(Tabla1[[#This Row],[PRIMER TRIMESTRE]:[CUARTO TRIMESTRE]])</f>
        <v>4580</v>
      </c>
      <c r="I147" s="9">
        <v>3.5</v>
      </c>
      <c r="J147" s="9">
        <f t="shared" si="4"/>
        <v>16030</v>
      </c>
      <c r="K147" s="9" t="str">
        <f>IF(Tabla1[[#This Row],[CÓDIGO DEL CATÁLOGO DE BIENES Y SERVICIOS (CBS) ]]="",AC145,"")</f>
        <v/>
      </c>
      <c r="L147" s="26"/>
      <c r="M147" s="26"/>
      <c r="N147" s="26"/>
      <c r="O147" s="28"/>
      <c r="T147" s="5" t="s">
        <v>157</v>
      </c>
      <c r="AA147" s="24"/>
      <c r="AB147" s="33"/>
    </row>
    <row r="148" spans="1:29">
      <c r="A148" s="26" t="s">
        <v>184</v>
      </c>
      <c r="B148" s="96" t="s">
        <v>441</v>
      </c>
      <c r="C148" s="26" t="s">
        <v>331</v>
      </c>
      <c r="D148" s="26">
        <v>50</v>
      </c>
      <c r="E148" s="26">
        <v>16</v>
      </c>
      <c r="F148" s="26">
        <v>15</v>
      </c>
      <c r="G148" s="26">
        <v>74</v>
      </c>
      <c r="H148" s="27">
        <f>SUM(Tabla1[[#This Row],[PRIMER TRIMESTRE]:[CUARTO TRIMESTRE]])</f>
        <v>155</v>
      </c>
      <c r="I148" s="9">
        <v>35</v>
      </c>
      <c r="J148" s="9">
        <f t="shared" si="4"/>
        <v>5425</v>
      </c>
      <c r="K148" s="9" t="str">
        <f>IF(Tabla1[[#This Row],[CÓDIGO DEL CATÁLOGO DE BIENES Y SERVICIOS (CBS) ]]="",AC146,"")</f>
        <v/>
      </c>
      <c r="L148" s="26"/>
      <c r="M148" s="26"/>
      <c r="N148" s="26"/>
      <c r="O148" s="28"/>
      <c r="T148" s="5" t="s">
        <v>158</v>
      </c>
      <c r="AA148" s="24"/>
      <c r="AB148" s="33"/>
    </row>
    <row r="149" spans="1:29">
      <c r="A149" s="26" t="s">
        <v>184</v>
      </c>
      <c r="B149" s="96" t="s">
        <v>442</v>
      </c>
      <c r="C149" s="26" t="s">
        <v>331</v>
      </c>
      <c r="D149" s="26">
        <v>165</v>
      </c>
      <c r="E149" s="26">
        <v>142</v>
      </c>
      <c r="F149" s="26">
        <v>153</v>
      </c>
      <c r="G149" s="26">
        <v>134</v>
      </c>
      <c r="H149" s="27">
        <f>SUM(Tabla1[[#This Row],[PRIMER TRIMESTRE]:[CUARTO TRIMESTRE]])</f>
        <v>594</v>
      </c>
      <c r="I149" s="9">
        <v>60</v>
      </c>
      <c r="J149" s="9">
        <f t="shared" si="4"/>
        <v>35640</v>
      </c>
      <c r="K149" s="9" t="str">
        <f>IF(Tabla1[[#This Row],[CÓDIGO DEL CATÁLOGO DE BIENES Y SERVICIOS (CBS) ]]="",AC147,"")</f>
        <v/>
      </c>
      <c r="L149" s="26"/>
      <c r="M149" s="26"/>
      <c r="N149" s="26"/>
      <c r="O149" s="28"/>
      <c r="T149" s="5" t="s">
        <v>159</v>
      </c>
      <c r="AA149" s="24"/>
      <c r="AB149" s="33"/>
    </row>
    <row r="150" spans="1:29">
      <c r="A150" s="26" t="s">
        <v>184</v>
      </c>
      <c r="B150" s="96" t="s">
        <v>443</v>
      </c>
      <c r="C150" s="26" t="s">
        <v>331</v>
      </c>
      <c r="D150" s="26">
        <v>31</v>
      </c>
      <c r="E150" s="26">
        <v>16</v>
      </c>
      <c r="F150" s="26">
        <v>16</v>
      </c>
      <c r="G150" s="26">
        <v>16</v>
      </c>
      <c r="H150" s="27">
        <f>SUM(Tabla1[[#This Row],[PRIMER TRIMESTRE]:[CUARTO TRIMESTRE]])</f>
        <v>79</v>
      </c>
      <c r="I150" s="9">
        <v>165</v>
      </c>
      <c r="J150" s="9">
        <f t="shared" si="4"/>
        <v>13035</v>
      </c>
      <c r="K150" s="9" t="str">
        <f>IF(Tabla1[[#This Row],[CÓDIGO DEL CATÁLOGO DE BIENES Y SERVICIOS (CBS) ]]="",AC148,"")</f>
        <v/>
      </c>
      <c r="L150" s="26"/>
      <c r="M150" s="26"/>
      <c r="N150" s="26"/>
      <c r="O150" s="28"/>
      <c r="T150" s="5" t="s">
        <v>160</v>
      </c>
      <c r="AA150" s="24"/>
      <c r="AB150" s="33"/>
    </row>
    <row r="151" spans="1:29" s="60" customFormat="1">
      <c r="A151" s="42" t="s">
        <v>184</v>
      </c>
      <c r="B151" s="97" t="s">
        <v>444</v>
      </c>
      <c r="C151" s="42" t="s">
        <v>331</v>
      </c>
      <c r="D151" s="42">
        <v>1200</v>
      </c>
      <c r="E151" s="42">
        <v>1300</v>
      </c>
      <c r="F151" s="42">
        <v>1250</v>
      </c>
      <c r="G151" s="42">
        <v>1250</v>
      </c>
      <c r="H151" s="59">
        <f>SUM(Tabla1[[#This Row],[PRIMER TRIMESTRE]:[CUARTO TRIMESTRE]])</f>
        <v>5000</v>
      </c>
      <c r="I151" s="58">
        <v>5</v>
      </c>
      <c r="J151" s="58">
        <f t="shared" si="4"/>
        <v>25000</v>
      </c>
      <c r="K151" s="58" t="str">
        <f>IF(Tabla1[[#This Row],[CÓDIGO DEL CATÁLOGO DE BIENES Y SERVICIOS (CBS) ]]="",AC149,"")</f>
        <v/>
      </c>
      <c r="L151" s="42"/>
      <c r="M151" s="42"/>
      <c r="N151" s="42"/>
      <c r="O151" s="28"/>
      <c r="T151" s="5" t="s">
        <v>161</v>
      </c>
      <c r="AB151" s="65"/>
      <c r="AC151" s="66"/>
    </row>
    <row r="152" spans="1:29">
      <c r="A152" s="26" t="s">
        <v>184</v>
      </c>
      <c r="B152" s="96" t="s">
        <v>445</v>
      </c>
      <c r="C152" s="26" t="s">
        <v>331</v>
      </c>
      <c r="D152" s="26">
        <v>28</v>
      </c>
      <c r="E152" s="26">
        <v>0</v>
      </c>
      <c r="F152" s="26">
        <v>0</v>
      </c>
      <c r="G152" s="26">
        <v>0</v>
      </c>
      <c r="H152" s="27">
        <f>SUM(Tabla1[[#This Row],[PRIMER TRIMESTRE]:[CUARTO TRIMESTRE]])</f>
        <v>28</v>
      </c>
      <c r="I152" s="9">
        <v>574.20000000000005</v>
      </c>
      <c r="J152" s="9">
        <f t="shared" si="4"/>
        <v>16077.600000000002</v>
      </c>
      <c r="K152" s="9" t="str">
        <f>IF(Tabla1[[#This Row],[CÓDIGO DEL CATÁLOGO DE BIENES Y SERVICIOS (CBS) ]]="",AC150,"")</f>
        <v/>
      </c>
      <c r="L152" s="26"/>
      <c r="M152" s="26"/>
      <c r="N152" s="26"/>
      <c r="O152" s="28"/>
      <c r="T152" s="5" t="s">
        <v>162</v>
      </c>
      <c r="AA152" s="24"/>
      <c r="AB152" s="33"/>
    </row>
    <row r="153" spans="1:29">
      <c r="A153" s="26" t="s">
        <v>184</v>
      </c>
      <c r="B153" s="96" t="s">
        <v>446</v>
      </c>
      <c r="C153" s="26" t="s">
        <v>331</v>
      </c>
      <c r="D153" s="26">
        <v>55</v>
      </c>
      <c r="E153" s="26">
        <v>25</v>
      </c>
      <c r="F153" s="26">
        <v>14</v>
      </c>
      <c r="G153" s="26">
        <v>14</v>
      </c>
      <c r="H153" s="27">
        <f>SUM(Tabla1[[#This Row],[PRIMER TRIMESTRE]:[CUARTO TRIMESTRE]])</f>
        <v>108</v>
      </c>
      <c r="I153" s="9">
        <v>60</v>
      </c>
      <c r="J153" s="9">
        <f t="shared" si="4"/>
        <v>6480</v>
      </c>
      <c r="K153" s="9" t="str">
        <f>IF(Tabla1[[#This Row],[CÓDIGO DEL CATÁLOGO DE BIENES Y SERVICIOS (CBS) ]]="",AC151,"")</f>
        <v/>
      </c>
      <c r="L153" s="26"/>
      <c r="M153" s="26"/>
      <c r="N153" s="26"/>
      <c r="O153" s="28"/>
      <c r="T153" s="5" t="s">
        <v>163</v>
      </c>
      <c r="AA153" s="24"/>
      <c r="AB153" s="33"/>
    </row>
    <row r="154" spans="1:29">
      <c r="A154" s="26" t="s">
        <v>184</v>
      </c>
      <c r="B154" s="96" t="s">
        <v>447</v>
      </c>
      <c r="C154" s="26" t="s">
        <v>336</v>
      </c>
      <c r="D154" s="26">
        <v>23</v>
      </c>
      <c r="E154" s="26">
        <v>0</v>
      </c>
      <c r="F154" s="26">
        <v>2</v>
      </c>
      <c r="G154" s="26">
        <v>0</v>
      </c>
      <c r="H154" s="27">
        <f>SUM(Tabla1[[#This Row],[PRIMER TRIMESTRE]:[CUARTO TRIMESTRE]])</f>
        <v>25</v>
      </c>
      <c r="I154" s="9">
        <v>70</v>
      </c>
      <c r="J154" s="9">
        <f t="shared" si="4"/>
        <v>1750</v>
      </c>
      <c r="K154" s="9" t="str">
        <f>IF(Tabla1[[#This Row],[CÓDIGO DEL CATÁLOGO DE BIENES Y SERVICIOS (CBS) ]]="",AC152,"")</f>
        <v/>
      </c>
      <c r="L154" s="26"/>
      <c r="M154" s="26"/>
      <c r="N154" s="26"/>
      <c r="O154" s="28"/>
      <c r="T154" s="5" t="s">
        <v>164</v>
      </c>
      <c r="AA154" s="24"/>
      <c r="AB154" s="33"/>
    </row>
    <row r="155" spans="1:29">
      <c r="A155" s="26" t="s">
        <v>184</v>
      </c>
      <c r="B155" s="96" t="s">
        <v>448</v>
      </c>
      <c r="C155" s="26" t="s">
        <v>336</v>
      </c>
      <c r="D155" s="26">
        <v>3</v>
      </c>
      <c r="E155" s="26">
        <v>1</v>
      </c>
      <c r="F155" s="26">
        <v>3</v>
      </c>
      <c r="G155" s="26">
        <v>1</v>
      </c>
      <c r="H155" s="27">
        <f>SUM(Tabla1[[#This Row],[PRIMER TRIMESTRE]:[CUARTO TRIMESTRE]])</f>
        <v>8</v>
      </c>
      <c r="I155" s="9">
        <v>115</v>
      </c>
      <c r="J155" s="9">
        <f t="shared" si="4"/>
        <v>920</v>
      </c>
      <c r="K155" s="9" t="str">
        <f>IF(Tabla1[[#This Row],[CÓDIGO DEL CATÁLOGO DE BIENES Y SERVICIOS (CBS) ]]="",AC153,"")</f>
        <v/>
      </c>
      <c r="L155" s="26"/>
      <c r="M155" s="26"/>
      <c r="N155" s="26"/>
      <c r="O155" s="28"/>
      <c r="T155" s="5" t="s">
        <v>165</v>
      </c>
      <c r="AA155" s="24"/>
      <c r="AB155" s="33"/>
    </row>
    <row r="156" spans="1:29">
      <c r="A156" s="26" t="s">
        <v>184</v>
      </c>
      <c r="B156" s="96" t="s">
        <v>449</v>
      </c>
      <c r="C156" s="26" t="s">
        <v>336</v>
      </c>
      <c r="D156" s="26">
        <v>168</v>
      </c>
      <c r="E156" s="26">
        <v>50</v>
      </c>
      <c r="F156" s="26">
        <v>50</v>
      </c>
      <c r="G156" s="26">
        <v>50</v>
      </c>
      <c r="H156" s="27">
        <f>SUM(Tabla1[[#This Row],[PRIMER TRIMESTRE]:[CUARTO TRIMESTRE]])</f>
        <v>318</v>
      </c>
      <c r="I156" s="9">
        <v>23</v>
      </c>
      <c r="J156" s="9">
        <f t="shared" si="4"/>
        <v>7314</v>
      </c>
      <c r="K156" s="9" t="str">
        <f>IF(Tabla1[[#This Row],[CÓDIGO DEL CATÁLOGO DE BIENES Y SERVICIOS (CBS) ]]="",AC154,"")</f>
        <v/>
      </c>
      <c r="L156" s="26"/>
      <c r="M156" s="26"/>
      <c r="N156" s="26"/>
      <c r="O156" s="28"/>
      <c r="T156" s="5" t="s">
        <v>166</v>
      </c>
      <c r="AA156" s="24"/>
      <c r="AB156" s="33"/>
    </row>
    <row r="157" spans="1:29">
      <c r="A157" s="26" t="s">
        <v>184</v>
      </c>
      <c r="B157" s="96" t="s">
        <v>450</v>
      </c>
      <c r="C157" s="26" t="s">
        <v>336</v>
      </c>
      <c r="D157" s="26">
        <v>32</v>
      </c>
      <c r="E157" s="26">
        <v>2</v>
      </c>
      <c r="F157" s="26">
        <v>2</v>
      </c>
      <c r="G157" s="26">
        <v>2</v>
      </c>
      <c r="H157" s="27">
        <f>SUM(Tabla1[[#This Row],[PRIMER TRIMESTRE]:[CUARTO TRIMESTRE]])</f>
        <v>38</v>
      </c>
      <c r="I157" s="9">
        <v>350</v>
      </c>
      <c r="J157" s="9">
        <f t="shared" si="4"/>
        <v>13300</v>
      </c>
      <c r="K157" s="9" t="str">
        <f>IF(Tabla1[[#This Row],[CÓDIGO DEL CATÁLOGO DE BIENES Y SERVICIOS (CBS) ]]="",AC155,"")</f>
        <v/>
      </c>
      <c r="L157" s="26"/>
      <c r="M157" s="26"/>
      <c r="N157" s="26"/>
      <c r="O157" s="28"/>
      <c r="T157" s="5" t="s">
        <v>167</v>
      </c>
      <c r="AA157" s="24"/>
      <c r="AB157" s="33"/>
    </row>
    <row r="158" spans="1:29">
      <c r="A158" s="26" t="s">
        <v>184</v>
      </c>
      <c r="B158" s="96" t="s">
        <v>451</v>
      </c>
      <c r="C158" s="26" t="s">
        <v>336</v>
      </c>
      <c r="D158" s="26">
        <v>16</v>
      </c>
      <c r="E158" s="26">
        <v>16</v>
      </c>
      <c r="F158" s="26">
        <v>16</v>
      </c>
      <c r="G158" s="26">
        <v>16</v>
      </c>
      <c r="H158" s="27">
        <f>SUM(Tabla1[[#This Row],[PRIMER TRIMESTRE]:[CUARTO TRIMESTRE]])</f>
        <v>64</v>
      </c>
      <c r="I158" s="9">
        <v>115</v>
      </c>
      <c r="J158" s="9">
        <f t="shared" si="4"/>
        <v>7360</v>
      </c>
      <c r="K158" s="9" t="str">
        <f>IF(Tabla1[[#This Row],[CÓDIGO DEL CATÁLOGO DE BIENES Y SERVICIOS (CBS) ]]="",AC156,"")</f>
        <v/>
      </c>
      <c r="L158" s="26"/>
      <c r="M158" s="26"/>
      <c r="N158" s="26"/>
      <c r="O158" s="28"/>
      <c r="T158" s="5" t="s">
        <v>168</v>
      </c>
      <c r="AA158" s="24"/>
      <c r="AB158" s="33"/>
    </row>
    <row r="159" spans="1:29">
      <c r="A159" s="26" t="s">
        <v>184</v>
      </c>
      <c r="B159" s="96" t="s">
        <v>452</v>
      </c>
      <c r="C159" s="26" t="s">
        <v>331</v>
      </c>
      <c r="D159" s="26">
        <v>20</v>
      </c>
      <c r="E159" s="26">
        <v>4</v>
      </c>
      <c r="F159" s="26">
        <v>17</v>
      </c>
      <c r="G159" s="26">
        <v>4</v>
      </c>
      <c r="H159" s="27">
        <f>SUM(Tabla1[[#This Row],[PRIMER TRIMESTRE]:[CUARTO TRIMESTRE]])</f>
        <v>45</v>
      </c>
      <c r="I159" s="9">
        <v>130</v>
      </c>
      <c r="J159" s="9">
        <f t="shared" si="4"/>
        <v>5850</v>
      </c>
      <c r="K159" s="9" t="str">
        <f>IF(Tabla1[[#This Row],[CÓDIGO DEL CATÁLOGO DE BIENES Y SERVICIOS (CBS) ]]="",AC157,"")</f>
        <v/>
      </c>
      <c r="L159" s="26"/>
      <c r="M159" s="26"/>
      <c r="N159" s="26"/>
      <c r="O159" s="28"/>
      <c r="T159" s="5" t="s">
        <v>169</v>
      </c>
      <c r="AA159" s="24"/>
      <c r="AB159" s="33"/>
    </row>
    <row r="160" spans="1:29">
      <c r="A160" s="26" t="s">
        <v>184</v>
      </c>
      <c r="B160" s="96" t="s">
        <v>453</v>
      </c>
      <c r="C160" s="26" t="s">
        <v>336</v>
      </c>
      <c r="D160" s="26">
        <v>6</v>
      </c>
      <c r="E160" s="26">
        <v>2</v>
      </c>
      <c r="F160" s="26">
        <v>0</v>
      </c>
      <c r="G160" s="26">
        <v>0</v>
      </c>
      <c r="H160" s="27">
        <f>SUM(Tabla1[[#This Row],[PRIMER TRIMESTRE]:[CUARTO TRIMESTRE]])</f>
        <v>8</v>
      </c>
      <c r="I160" s="9">
        <v>85</v>
      </c>
      <c r="J160" s="9">
        <f t="shared" si="4"/>
        <v>680</v>
      </c>
      <c r="K160" s="9" t="str">
        <f>IF(Tabla1[[#This Row],[CÓDIGO DEL CATÁLOGO DE BIENES Y SERVICIOS (CBS) ]]="",AC158,"")</f>
        <v/>
      </c>
      <c r="L160" s="26"/>
      <c r="M160" s="26"/>
      <c r="N160" s="26"/>
      <c r="O160" s="28"/>
      <c r="T160" s="5" t="s">
        <v>170</v>
      </c>
      <c r="AA160" s="24"/>
      <c r="AB160" s="33"/>
    </row>
    <row r="161" spans="1:28">
      <c r="A161" s="26" t="s">
        <v>184</v>
      </c>
      <c r="B161" s="96" t="s">
        <v>454</v>
      </c>
      <c r="C161" s="26" t="s">
        <v>331</v>
      </c>
      <c r="D161" s="26">
        <v>15</v>
      </c>
      <c r="E161" s="26">
        <v>8</v>
      </c>
      <c r="F161" s="26">
        <v>15</v>
      </c>
      <c r="G161" s="26">
        <v>8</v>
      </c>
      <c r="H161" s="27">
        <f>SUM(Tabla1[[#This Row],[PRIMER TRIMESTRE]:[CUARTO TRIMESTRE]])</f>
        <v>46</v>
      </c>
      <c r="I161" s="9">
        <v>20</v>
      </c>
      <c r="J161" s="9">
        <f t="shared" si="4"/>
        <v>920</v>
      </c>
      <c r="K161" s="9" t="str">
        <f>IF(Tabla1[[#This Row],[CÓDIGO DEL CATÁLOGO DE BIENES Y SERVICIOS (CBS) ]]="",AC159,"")</f>
        <v/>
      </c>
      <c r="L161" s="26"/>
      <c r="M161" s="26"/>
      <c r="N161" s="26"/>
      <c r="O161" s="28"/>
      <c r="T161" s="5" t="s">
        <v>171</v>
      </c>
      <c r="AA161" s="24"/>
      <c r="AB161" s="33"/>
    </row>
    <row r="162" spans="1:28">
      <c r="A162" s="26" t="s">
        <v>184</v>
      </c>
      <c r="B162" s="96" t="s">
        <v>455</v>
      </c>
      <c r="C162" s="26" t="s">
        <v>336</v>
      </c>
      <c r="D162" s="26">
        <v>15</v>
      </c>
      <c r="E162" s="26">
        <v>9</v>
      </c>
      <c r="F162" s="26">
        <v>12</v>
      </c>
      <c r="G162" s="26">
        <v>9</v>
      </c>
      <c r="H162" s="27">
        <f>SUM(Tabla1[[#This Row],[PRIMER TRIMESTRE]:[CUARTO TRIMESTRE]])</f>
        <v>45</v>
      </c>
      <c r="I162" s="9">
        <v>287</v>
      </c>
      <c r="J162" s="9">
        <f t="shared" si="4"/>
        <v>12915</v>
      </c>
      <c r="K162" s="9" t="str">
        <f>IF(Tabla1[[#This Row],[CÓDIGO DEL CATÁLOGO DE BIENES Y SERVICIOS (CBS) ]]="",AC160,"")</f>
        <v/>
      </c>
      <c r="L162" s="26"/>
      <c r="M162" s="26"/>
      <c r="N162" s="26"/>
      <c r="O162" s="28"/>
      <c r="T162" s="5" t="s">
        <v>172</v>
      </c>
      <c r="AA162" s="24"/>
      <c r="AB162" s="33"/>
    </row>
    <row r="163" spans="1:28">
      <c r="A163" s="26" t="s">
        <v>184</v>
      </c>
      <c r="B163" s="96" t="s">
        <v>456</v>
      </c>
      <c r="C163" s="26" t="s">
        <v>331</v>
      </c>
      <c r="D163" s="26">
        <v>7</v>
      </c>
      <c r="E163" s="26">
        <v>0</v>
      </c>
      <c r="F163" s="26">
        <v>1</v>
      </c>
      <c r="G163" s="26">
        <v>0</v>
      </c>
      <c r="H163" s="27">
        <f>SUM(Tabla1[[#This Row],[PRIMER TRIMESTRE]:[CUARTO TRIMESTRE]])</f>
        <v>8</v>
      </c>
      <c r="I163" s="9">
        <v>160</v>
      </c>
      <c r="J163" s="9">
        <f t="shared" si="4"/>
        <v>1280</v>
      </c>
      <c r="K163" s="9" t="str">
        <f>IF(Tabla1[[#This Row],[CÓDIGO DEL CATÁLOGO DE BIENES Y SERVICIOS (CBS) ]]="",AC161,"")</f>
        <v/>
      </c>
      <c r="L163" s="26"/>
      <c r="M163" s="26"/>
      <c r="N163" s="26"/>
      <c r="O163" s="28"/>
      <c r="T163" s="5" t="s">
        <v>173</v>
      </c>
      <c r="AA163" s="24"/>
      <c r="AB163" s="33"/>
    </row>
    <row r="164" spans="1:28">
      <c r="A164" s="26" t="s">
        <v>184</v>
      </c>
      <c r="B164" s="96" t="s">
        <v>457</v>
      </c>
      <c r="C164" s="26" t="s">
        <v>331</v>
      </c>
      <c r="D164" s="26">
        <v>4</v>
      </c>
      <c r="E164" s="26">
        <v>1</v>
      </c>
      <c r="F164" s="26">
        <v>1</v>
      </c>
      <c r="G164" s="26">
        <v>1</v>
      </c>
      <c r="H164" s="27">
        <f>SUM(Tabla1[[#This Row],[PRIMER TRIMESTRE]:[CUARTO TRIMESTRE]])</f>
        <v>7</v>
      </c>
      <c r="I164" s="9">
        <v>40</v>
      </c>
      <c r="J164" s="9">
        <f t="shared" si="4"/>
        <v>280</v>
      </c>
      <c r="K164" s="9" t="str">
        <f>IF(Tabla1[[#This Row],[CÓDIGO DEL CATÁLOGO DE BIENES Y SERVICIOS (CBS) ]]="",AC162,"")</f>
        <v/>
      </c>
      <c r="L164" s="26"/>
      <c r="M164" s="26"/>
      <c r="N164" s="26"/>
      <c r="O164" s="28"/>
      <c r="T164" s="5" t="s">
        <v>174</v>
      </c>
      <c r="AA164" s="24"/>
      <c r="AB164" s="33"/>
    </row>
    <row r="165" spans="1:28">
      <c r="A165" s="26" t="s">
        <v>184</v>
      </c>
      <c r="B165" s="96" t="s">
        <v>458</v>
      </c>
      <c r="C165" s="26" t="s">
        <v>331</v>
      </c>
      <c r="D165" s="26">
        <v>10</v>
      </c>
      <c r="E165" s="26">
        <v>6</v>
      </c>
      <c r="F165" s="26">
        <v>6</v>
      </c>
      <c r="G165" s="26">
        <v>6</v>
      </c>
      <c r="H165" s="27">
        <f>SUM(Tabla1[[#This Row],[PRIMER TRIMESTRE]:[CUARTO TRIMESTRE]])</f>
        <v>28</v>
      </c>
      <c r="I165" s="9">
        <v>280</v>
      </c>
      <c r="J165" s="9">
        <f t="shared" si="4"/>
        <v>7840</v>
      </c>
      <c r="K165" s="9" t="str">
        <f>IF(Tabla1[[#This Row],[CÓDIGO DEL CATÁLOGO DE BIENES Y SERVICIOS (CBS) ]]="",AC163,"")</f>
        <v/>
      </c>
      <c r="L165" s="26"/>
      <c r="M165" s="26"/>
      <c r="N165" s="26"/>
      <c r="O165" s="28"/>
      <c r="T165" s="5" t="s">
        <v>175</v>
      </c>
      <c r="AA165" s="24"/>
      <c r="AB165" s="33"/>
    </row>
    <row r="166" spans="1:28">
      <c r="A166" s="26" t="s">
        <v>184</v>
      </c>
      <c r="B166" s="96" t="s">
        <v>459</v>
      </c>
      <c r="C166" s="26" t="s">
        <v>331</v>
      </c>
      <c r="D166" s="26">
        <v>1</v>
      </c>
      <c r="E166" s="26">
        <v>0</v>
      </c>
      <c r="F166" s="26">
        <v>0</v>
      </c>
      <c r="G166" s="26">
        <v>0</v>
      </c>
      <c r="H166" s="27">
        <f>SUM(Tabla1[[#This Row],[PRIMER TRIMESTRE]:[CUARTO TRIMESTRE]])</f>
        <v>1</v>
      </c>
      <c r="I166" s="9">
        <v>200</v>
      </c>
      <c r="J166" s="9">
        <f t="shared" si="4"/>
        <v>200</v>
      </c>
      <c r="K166" s="9" t="str">
        <f>IF(Tabla1[[#This Row],[CÓDIGO DEL CATÁLOGO DE BIENES Y SERVICIOS (CBS) ]]="",AC164,"")</f>
        <v/>
      </c>
      <c r="L166" s="26"/>
      <c r="M166" s="26"/>
      <c r="N166" s="26"/>
      <c r="O166" s="28"/>
      <c r="T166" s="5" t="s">
        <v>176</v>
      </c>
      <c r="AA166" s="24"/>
      <c r="AB166" s="33"/>
    </row>
    <row r="167" spans="1:28">
      <c r="A167" s="26" t="s">
        <v>184</v>
      </c>
      <c r="B167" s="96" t="s">
        <v>460</v>
      </c>
      <c r="C167" s="26" t="s">
        <v>331</v>
      </c>
      <c r="D167" s="26">
        <v>68</v>
      </c>
      <c r="E167" s="26">
        <v>0</v>
      </c>
      <c r="F167" s="26">
        <v>0</v>
      </c>
      <c r="G167" s="26">
        <v>0</v>
      </c>
      <c r="H167" s="27">
        <f>SUM(Tabla1[[#This Row],[PRIMER TRIMESTRE]:[CUARTO TRIMESTRE]])</f>
        <v>68</v>
      </c>
      <c r="I167" s="9">
        <v>250</v>
      </c>
      <c r="J167" s="9">
        <f t="shared" si="4"/>
        <v>17000</v>
      </c>
      <c r="K167" s="9" t="str">
        <f>IF(Tabla1[[#This Row],[CÓDIGO DEL CATÁLOGO DE BIENES Y SERVICIOS (CBS) ]]="",AC165,"")</f>
        <v/>
      </c>
      <c r="L167" s="26"/>
      <c r="M167" s="26"/>
      <c r="N167" s="26"/>
      <c r="O167" s="28"/>
      <c r="T167" s="5" t="s">
        <v>177</v>
      </c>
      <c r="AA167" s="24"/>
      <c r="AB167" s="33"/>
    </row>
    <row r="168" spans="1:28">
      <c r="A168" s="26" t="s">
        <v>184</v>
      </c>
      <c r="B168" s="96" t="s">
        <v>461</v>
      </c>
      <c r="C168" s="26" t="s">
        <v>331</v>
      </c>
      <c r="D168" s="26">
        <v>0</v>
      </c>
      <c r="E168" s="26">
        <v>0</v>
      </c>
      <c r="F168" s="26">
        <v>1</v>
      </c>
      <c r="G168" s="26">
        <v>0</v>
      </c>
      <c r="H168" s="27">
        <f>SUM(Tabla1[[#This Row],[PRIMER TRIMESTRE]:[CUARTO TRIMESTRE]])</f>
        <v>1</v>
      </c>
      <c r="I168" s="9">
        <v>780</v>
      </c>
      <c r="J168" s="9">
        <f t="shared" si="4"/>
        <v>780</v>
      </c>
      <c r="K168" s="9" t="str">
        <f>IF(Tabla1[[#This Row],[CÓDIGO DEL CATÁLOGO DE BIENES Y SERVICIOS (CBS) ]]="",AC166,"")</f>
        <v/>
      </c>
      <c r="L168" s="26"/>
      <c r="M168" s="26"/>
      <c r="N168" s="26"/>
      <c r="O168" s="28"/>
      <c r="T168" s="5" t="s">
        <v>178</v>
      </c>
      <c r="AA168" s="24"/>
      <c r="AB168" s="33"/>
    </row>
    <row r="169" spans="1:28">
      <c r="A169" s="26" t="s">
        <v>184</v>
      </c>
      <c r="B169" s="96" t="s">
        <v>462</v>
      </c>
      <c r="C169" s="26" t="s">
        <v>331</v>
      </c>
      <c r="D169" s="26">
        <v>205</v>
      </c>
      <c r="E169" s="26">
        <v>130</v>
      </c>
      <c r="F169" s="26">
        <v>55</v>
      </c>
      <c r="G169" s="26">
        <v>150</v>
      </c>
      <c r="H169" s="27">
        <f>SUM(Tabla1[[#This Row],[PRIMER TRIMESTRE]:[CUARTO TRIMESTRE]])</f>
        <v>540</v>
      </c>
      <c r="I169" s="9">
        <v>55</v>
      </c>
      <c r="J169" s="9">
        <f t="shared" si="4"/>
        <v>29700</v>
      </c>
      <c r="K169" s="9" t="str">
        <f>IF(Tabla1[[#This Row],[CÓDIGO DEL CATÁLOGO DE BIENES Y SERVICIOS (CBS) ]]="",AC167,"")</f>
        <v/>
      </c>
      <c r="L169" s="26"/>
      <c r="M169" s="26"/>
      <c r="N169" s="26"/>
      <c r="O169" s="28"/>
      <c r="T169" s="5" t="s">
        <v>179</v>
      </c>
      <c r="AA169" s="24"/>
      <c r="AB169" s="33"/>
    </row>
    <row r="170" spans="1:28">
      <c r="A170" s="26" t="s">
        <v>184</v>
      </c>
      <c r="B170" s="96" t="s">
        <v>463</v>
      </c>
      <c r="C170" s="26" t="s">
        <v>331</v>
      </c>
      <c r="D170" s="26">
        <v>106</v>
      </c>
      <c r="E170" s="26">
        <v>88</v>
      </c>
      <c r="F170" s="26">
        <v>86</v>
      </c>
      <c r="G170" s="26">
        <v>103</v>
      </c>
      <c r="H170" s="27">
        <f>SUM(Tabla1[[#This Row],[PRIMER TRIMESTRE]:[CUARTO TRIMESTRE]])</f>
        <v>383</v>
      </c>
      <c r="I170" s="9">
        <v>15</v>
      </c>
      <c r="J170" s="9">
        <f t="shared" si="4"/>
        <v>5745</v>
      </c>
      <c r="K170" s="9" t="str">
        <f>IF(Tabla1[[#This Row],[CÓDIGO DEL CATÁLOGO DE BIENES Y SERVICIOS (CBS) ]]="",AC168,"")</f>
        <v/>
      </c>
      <c r="L170" s="26"/>
      <c r="M170" s="26"/>
      <c r="N170" s="26"/>
      <c r="O170" s="28"/>
      <c r="T170" s="5" t="s">
        <v>180</v>
      </c>
      <c r="AA170" s="24"/>
      <c r="AB170" s="33"/>
    </row>
    <row r="171" spans="1:28">
      <c r="A171" s="26" t="s">
        <v>184</v>
      </c>
      <c r="B171" s="96" t="s">
        <v>464</v>
      </c>
      <c r="C171" s="26" t="s">
        <v>331</v>
      </c>
      <c r="D171" s="26">
        <v>0</v>
      </c>
      <c r="E171" s="26">
        <v>0</v>
      </c>
      <c r="F171" s="26">
        <v>0</v>
      </c>
      <c r="G171" s="26">
        <v>0</v>
      </c>
      <c r="H171" s="27">
        <f>SUM(Tabla1[[#This Row],[PRIMER TRIMESTRE]:[CUARTO TRIMESTRE]])</f>
        <v>0</v>
      </c>
      <c r="I171" s="9">
        <v>55</v>
      </c>
      <c r="J171" s="9">
        <f t="shared" ref="J171:J195" si="5">+H171*I171</f>
        <v>0</v>
      </c>
      <c r="K171" s="9" t="str">
        <f>IF(Tabla1[[#This Row],[CÓDIGO DEL CATÁLOGO DE BIENES Y SERVICIOS (CBS) ]]="",AC169,"")</f>
        <v/>
      </c>
      <c r="L171" s="26"/>
      <c r="M171" s="26"/>
      <c r="N171" s="26"/>
      <c r="O171" s="28"/>
      <c r="T171" s="5" t="s">
        <v>181</v>
      </c>
      <c r="AA171" s="24"/>
      <c r="AB171" s="33"/>
    </row>
    <row r="172" spans="1:28">
      <c r="A172" s="26" t="s">
        <v>184</v>
      </c>
      <c r="B172" s="96" t="s">
        <v>628</v>
      </c>
      <c r="C172" s="26" t="s">
        <v>331</v>
      </c>
      <c r="D172" s="26">
        <v>121</v>
      </c>
      <c r="E172" s="26">
        <v>111</v>
      </c>
      <c r="F172" s="26">
        <v>101</v>
      </c>
      <c r="G172" s="26">
        <v>111</v>
      </c>
      <c r="H172" s="27">
        <f>SUM(Tabla1[[#This Row],[PRIMER TRIMESTRE]:[CUARTO TRIMESTRE]])</f>
        <v>444</v>
      </c>
      <c r="I172" s="9">
        <v>25</v>
      </c>
      <c r="J172" s="9">
        <f t="shared" si="5"/>
        <v>11100</v>
      </c>
      <c r="K172" s="9" t="str">
        <f>IF(Tabla1[[#This Row],[CÓDIGO DEL CATÁLOGO DE BIENES Y SERVICIOS (CBS) ]]="",AC170,"")</f>
        <v/>
      </c>
      <c r="L172" s="26"/>
      <c r="M172" s="26"/>
      <c r="N172" s="26"/>
      <c r="O172" s="28"/>
      <c r="T172" s="5" t="s">
        <v>182</v>
      </c>
      <c r="AA172" s="24"/>
      <c r="AB172" s="33"/>
    </row>
    <row r="173" spans="1:28">
      <c r="A173" s="26" t="s">
        <v>184</v>
      </c>
      <c r="B173" s="96" t="s">
        <v>465</v>
      </c>
      <c r="C173" s="26" t="s">
        <v>353</v>
      </c>
      <c r="D173" s="26">
        <v>0</v>
      </c>
      <c r="E173" s="26">
        <v>0</v>
      </c>
      <c r="F173" s="26">
        <v>0</v>
      </c>
      <c r="G173" s="26">
        <v>6</v>
      </c>
      <c r="H173" s="27">
        <f>SUM(Tabla1[[#This Row],[PRIMER TRIMESTRE]:[CUARTO TRIMESTRE]])</f>
        <v>6</v>
      </c>
      <c r="I173" s="9">
        <v>750</v>
      </c>
      <c r="J173" s="9">
        <f t="shared" si="5"/>
        <v>4500</v>
      </c>
      <c r="K173" s="9" t="str">
        <f>IF(Tabla1[[#This Row],[CÓDIGO DEL CATÁLOGO DE BIENES Y SERVICIOS (CBS) ]]="",AC171,"")</f>
        <v/>
      </c>
      <c r="L173" s="26"/>
      <c r="M173" s="26"/>
      <c r="N173" s="26"/>
      <c r="O173" s="28"/>
      <c r="T173" s="5" t="s">
        <v>183</v>
      </c>
      <c r="AA173" s="24"/>
      <c r="AB173" s="33"/>
    </row>
    <row r="174" spans="1:28">
      <c r="A174" s="26" t="s">
        <v>184</v>
      </c>
      <c r="B174" s="96" t="s">
        <v>466</v>
      </c>
      <c r="C174" s="26" t="s">
        <v>331</v>
      </c>
      <c r="D174" s="26">
        <v>0</v>
      </c>
      <c r="E174" s="26">
        <v>0</v>
      </c>
      <c r="F174" s="26">
        <v>0</v>
      </c>
      <c r="G174" s="26">
        <v>0</v>
      </c>
      <c r="H174" s="27">
        <f>SUM(Tabla1[[#This Row],[PRIMER TRIMESTRE]:[CUARTO TRIMESTRE]])</f>
        <v>0</v>
      </c>
      <c r="I174" s="9">
        <v>50</v>
      </c>
      <c r="J174" s="9">
        <f t="shared" si="5"/>
        <v>0</v>
      </c>
      <c r="K174" s="9" t="str">
        <f>IF(Tabla1[[#This Row],[CÓDIGO DEL CATÁLOGO DE BIENES Y SERVICIOS (CBS) ]]="",AC173,"")</f>
        <v/>
      </c>
      <c r="L174" s="26"/>
      <c r="M174" s="26"/>
      <c r="N174" s="26"/>
      <c r="O174" s="28"/>
      <c r="T174" s="5" t="s">
        <v>185</v>
      </c>
      <c r="AA174" s="24"/>
      <c r="AB174" s="33"/>
    </row>
    <row r="175" spans="1:28">
      <c r="A175" s="26" t="s">
        <v>184</v>
      </c>
      <c r="B175" s="96" t="s">
        <v>467</v>
      </c>
      <c r="C175" s="26" t="s">
        <v>331</v>
      </c>
      <c r="D175" s="26">
        <v>5</v>
      </c>
      <c r="E175" s="26">
        <v>1</v>
      </c>
      <c r="F175" s="26">
        <v>0</v>
      </c>
      <c r="G175" s="26">
        <v>2</v>
      </c>
      <c r="H175" s="27">
        <f>SUM(Tabla1[[#This Row],[PRIMER TRIMESTRE]:[CUARTO TRIMESTRE]])</f>
        <v>8</v>
      </c>
      <c r="I175" s="9">
        <v>70</v>
      </c>
      <c r="J175" s="9">
        <f t="shared" si="5"/>
        <v>560</v>
      </c>
      <c r="K175" s="9" t="str">
        <f>IF(Tabla1[[#This Row],[CÓDIGO DEL CATÁLOGO DE BIENES Y SERVICIOS (CBS) ]]="",#REF!,"")</f>
        <v/>
      </c>
      <c r="L175" s="26"/>
      <c r="M175" s="26"/>
      <c r="N175" s="26"/>
      <c r="O175" s="28"/>
      <c r="T175" s="5" t="s">
        <v>186</v>
      </c>
      <c r="AA175" s="24"/>
      <c r="AB175" s="33"/>
    </row>
    <row r="176" spans="1:28">
      <c r="A176" s="26" t="s">
        <v>184</v>
      </c>
      <c r="B176" s="96" t="s">
        <v>468</v>
      </c>
      <c r="C176" s="26" t="s">
        <v>331</v>
      </c>
      <c r="D176" s="26">
        <v>2</v>
      </c>
      <c r="E176" s="26">
        <v>0</v>
      </c>
      <c r="F176" s="26">
        <v>0</v>
      </c>
      <c r="G176" s="26">
        <v>0</v>
      </c>
      <c r="H176" s="27">
        <f>SUM(Tabla1[[#This Row],[PRIMER TRIMESTRE]:[CUARTO TRIMESTRE]])</f>
        <v>2</v>
      </c>
      <c r="I176" s="9">
        <v>37</v>
      </c>
      <c r="J176" s="9">
        <f t="shared" si="5"/>
        <v>74</v>
      </c>
      <c r="K176" s="9" t="str">
        <f>IF(Tabla1[[#This Row],[CÓDIGO DEL CATÁLOGO DE BIENES Y SERVICIOS (CBS) ]]="",AC174,"")</f>
        <v/>
      </c>
      <c r="L176" s="26"/>
      <c r="M176" s="26"/>
      <c r="N176" s="26"/>
      <c r="O176" s="28"/>
      <c r="T176" s="5" t="s">
        <v>187</v>
      </c>
      <c r="AA176" s="24"/>
      <c r="AB176" s="33"/>
    </row>
    <row r="177" spans="1:28">
      <c r="A177" s="26" t="s">
        <v>184</v>
      </c>
      <c r="B177" s="96" t="s">
        <v>469</v>
      </c>
      <c r="C177" s="26" t="s">
        <v>331</v>
      </c>
      <c r="D177" s="26">
        <v>17</v>
      </c>
      <c r="E177" s="26">
        <v>0</v>
      </c>
      <c r="F177" s="26">
        <v>2</v>
      </c>
      <c r="G177" s="26">
        <v>2</v>
      </c>
      <c r="H177" s="27">
        <f>SUM(Tabla1[[#This Row],[PRIMER TRIMESTRE]:[CUARTO TRIMESTRE]])</f>
        <v>21</v>
      </c>
      <c r="I177" s="9">
        <v>350</v>
      </c>
      <c r="J177" s="9">
        <f t="shared" si="5"/>
        <v>7350</v>
      </c>
      <c r="K177" s="9" t="str">
        <f>IF(Tabla1[[#This Row],[CÓDIGO DEL CATÁLOGO DE BIENES Y SERVICIOS (CBS) ]]="",AC175,"")</f>
        <v/>
      </c>
      <c r="L177" s="26"/>
      <c r="M177" s="26"/>
      <c r="N177" s="26"/>
      <c r="O177" s="28"/>
      <c r="T177" s="5" t="s">
        <v>188</v>
      </c>
      <c r="AA177" s="24"/>
      <c r="AB177" s="33"/>
    </row>
    <row r="178" spans="1:28">
      <c r="A178" s="26" t="s">
        <v>184</v>
      </c>
      <c r="B178" s="96" t="s">
        <v>470</v>
      </c>
      <c r="C178" s="26" t="s">
        <v>331</v>
      </c>
      <c r="D178" s="26">
        <v>25</v>
      </c>
      <c r="E178" s="26">
        <v>20</v>
      </c>
      <c r="F178" s="26">
        <v>22</v>
      </c>
      <c r="G178" s="26">
        <v>20</v>
      </c>
      <c r="H178" s="27">
        <f>SUM(Tabla1[[#This Row],[PRIMER TRIMESTRE]:[CUARTO TRIMESTRE]])</f>
        <v>87</v>
      </c>
      <c r="I178" s="9">
        <v>15</v>
      </c>
      <c r="J178" s="9">
        <f t="shared" si="5"/>
        <v>1305</v>
      </c>
      <c r="K178" s="9" t="str">
        <f>IF(Tabla1[[#This Row],[CÓDIGO DEL CATÁLOGO DE BIENES Y SERVICIOS (CBS) ]]="",AC176,"")</f>
        <v/>
      </c>
      <c r="L178" s="26"/>
      <c r="M178" s="26"/>
      <c r="N178" s="26"/>
      <c r="O178" s="28"/>
      <c r="T178" s="5" t="s">
        <v>189</v>
      </c>
      <c r="AA178" s="24"/>
      <c r="AB178" s="33"/>
    </row>
    <row r="179" spans="1:28">
      <c r="A179" s="26" t="s">
        <v>184</v>
      </c>
      <c r="B179" s="96" t="s">
        <v>471</v>
      </c>
      <c r="C179" s="26" t="s">
        <v>331</v>
      </c>
      <c r="D179" s="26">
        <v>79</v>
      </c>
      <c r="E179" s="26">
        <v>49</v>
      </c>
      <c r="F179" s="26">
        <v>67</v>
      </c>
      <c r="G179" s="26">
        <v>76</v>
      </c>
      <c r="H179" s="27">
        <f>SUM(Tabla1[[#This Row],[PRIMER TRIMESTRE]:[CUARTO TRIMESTRE]])</f>
        <v>271</v>
      </c>
      <c r="I179" s="9">
        <v>65</v>
      </c>
      <c r="J179" s="9">
        <f t="shared" si="5"/>
        <v>17615</v>
      </c>
      <c r="K179" s="9" t="str">
        <f>IF(Tabla1[[#This Row],[CÓDIGO DEL CATÁLOGO DE BIENES Y SERVICIOS (CBS) ]]="",AC177,"")</f>
        <v/>
      </c>
      <c r="L179" s="26"/>
      <c r="M179" s="26"/>
      <c r="N179" s="26"/>
      <c r="O179" s="28"/>
      <c r="T179" s="5" t="s">
        <v>190</v>
      </c>
      <c r="AA179" s="24"/>
      <c r="AB179" s="33"/>
    </row>
    <row r="180" spans="1:28">
      <c r="A180" s="26" t="s">
        <v>184</v>
      </c>
      <c r="B180" s="96" t="s">
        <v>472</v>
      </c>
      <c r="C180" s="26" t="s">
        <v>331</v>
      </c>
      <c r="D180" s="26">
        <v>221</v>
      </c>
      <c r="E180" s="26">
        <v>189</v>
      </c>
      <c r="F180" s="26">
        <v>228</v>
      </c>
      <c r="G180" s="26">
        <v>224</v>
      </c>
      <c r="H180" s="27">
        <f>SUM(Tabla1[[#This Row],[PRIMER TRIMESTRE]:[CUARTO TRIMESTRE]])</f>
        <v>862</v>
      </c>
      <c r="I180" s="9">
        <v>1.5</v>
      </c>
      <c r="J180" s="9">
        <f t="shared" si="5"/>
        <v>1293</v>
      </c>
      <c r="K180" s="9" t="str">
        <f>IF(Tabla1[[#This Row],[CÓDIGO DEL CATÁLOGO DE BIENES Y SERVICIOS (CBS) ]]="",AC178,"")</f>
        <v/>
      </c>
      <c r="L180" s="26"/>
      <c r="M180" s="26"/>
      <c r="N180" s="26"/>
      <c r="O180" s="28"/>
      <c r="T180" s="5" t="s">
        <v>191</v>
      </c>
      <c r="AA180" s="24"/>
      <c r="AB180" s="33"/>
    </row>
    <row r="181" spans="1:28">
      <c r="A181" s="26" t="s">
        <v>184</v>
      </c>
      <c r="B181" s="96" t="s">
        <v>473</v>
      </c>
      <c r="C181" s="26" t="s">
        <v>331</v>
      </c>
      <c r="D181" s="26">
        <v>37</v>
      </c>
      <c r="E181" s="26">
        <v>0</v>
      </c>
      <c r="F181" s="26">
        <v>0</v>
      </c>
      <c r="G181" s="26">
        <v>0</v>
      </c>
      <c r="H181" s="27">
        <f>SUM(Tabla1[[#This Row],[PRIMER TRIMESTRE]:[CUARTO TRIMESTRE]])</f>
        <v>37</v>
      </c>
      <c r="I181" s="9">
        <v>377</v>
      </c>
      <c r="J181" s="9">
        <f t="shared" si="5"/>
        <v>13949</v>
      </c>
      <c r="K181" s="9" t="str">
        <f>IF(Tabla1[[#This Row],[CÓDIGO DEL CATÁLOGO DE BIENES Y SERVICIOS (CBS) ]]="",AC179,"")</f>
        <v/>
      </c>
      <c r="L181" s="26"/>
      <c r="M181" s="26"/>
      <c r="N181" s="26"/>
      <c r="O181" s="28"/>
      <c r="T181" s="5" t="s">
        <v>192</v>
      </c>
      <c r="AA181" s="24"/>
      <c r="AB181" s="33"/>
    </row>
    <row r="182" spans="1:28">
      <c r="A182" s="26" t="s">
        <v>184</v>
      </c>
      <c r="B182" s="96" t="s">
        <v>474</v>
      </c>
      <c r="C182" s="26" t="s">
        <v>331</v>
      </c>
      <c r="D182" s="26">
        <v>49</v>
      </c>
      <c r="E182" s="26">
        <v>37</v>
      </c>
      <c r="F182" s="26">
        <v>37</v>
      </c>
      <c r="G182" s="26">
        <v>36</v>
      </c>
      <c r="H182" s="27">
        <f>SUM(Tabla1[[#This Row],[PRIMER TRIMESTRE]:[CUARTO TRIMESTRE]])</f>
        <v>159</v>
      </c>
      <c r="I182" s="9">
        <v>190</v>
      </c>
      <c r="J182" s="9">
        <f t="shared" si="5"/>
        <v>30210</v>
      </c>
      <c r="K182" s="9" t="str">
        <f>IF(Tabla1[[#This Row],[CÓDIGO DEL CATÁLOGO DE BIENES Y SERVICIOS (CBS) ]]="",AC180,"")</f>
        <v/>
      </c>
      <c r="L182" s="26"/>
      <c r="M182" s="26"/>
      <c r="N182" s="26"/>
      <c r="O182" s="28"/>
      <c r="T182" s="5" t="s">
        <v>193</v>
      </c>
      <c r="AA182" s="24"/>
      <c r="AB182" s="33"/>
    </row>
    <row r="183" spans="1:28">
      <c r="A183" s="26" t="s">
        <v>184</v>
      </c>
      <c r="B183" s="96" t="s">
        <v>475</v>
      </c>
      <c r="C183" s="26" t="s">
        <v>331</v>
      </c>
      <c r="D183" s="26">
        <v>147</v>
      </c>
      <c r="E183" s="26">
        <v>117</v>
      </c>
      <c r="F183" s="26">
        <v>128</v>
      </c>
      <c r="G183" s="26">
        <v>132</v>
      </c>
      <c r="H183" s="27">
        <f>SUM(Tabla1[[#This Row],[PRIMER TRIMESTRE]:[CUARTO TRIMESTRE]])</f>
        <v>524</v>
      </c>
      <c r="I183" s="9">
        <v>190</v>
      </c>
      <c r="J183" s="9">
        <f t="shared" si="5"/>
        <v>99560</v>
      </c>
      <c r="K183" s="9" t="str">
        <f>IF(Tabla1[[#This Row],[CÓDIGO DEL CATÁLOGO DE BIENES Y SERVICIOS (CBS) ]]="",AC181,"")</f>
        <v/>
      </c>
      <c r="L183" s="26"/>
      <c r="M183" s="26"/>
      <c r="N183" s="26"/>
      <c r="O183" s="28"/>
      <c r="T183" s="5" t="s">
        <v>194</v>
      </c>
      <c r="AA183" s="24"/>
      <c r="AB183" s="33"/>
    </row>
    <row r="184" spans="1:28">
      <c r="A184" s="26" t="s">
        <v>184</v>
      </c>
      <c r="B184" s="96" t="s">
        <v>476</v>
      </c>
      <c r="C184" s="26" t="s">
        <v>477</v>
      </c>
      <c r="D184" s="26">
        <v>72</v>
      </c>
      <c r="E184" s="26">
        <v>72</v>
      </c>
      <c r="F184" s="26">
        <v>72</v>
      </c>
      <c r="G184" s="26">
        <v>72</v>
      </c>
      <c r="H184" s="27">
        <f>SUM(Tabla1[[#This Row],[PRIMER TRIMESTRE]:[CUARTO TRIMESTRE]])</f>
        <v>288</v>
      </c>
      <c r="I184" s="9">
        <v>200</v>
      </c>
      <c r="J184" s="9">
        <f t="shared" si="5"/>
        <v>57600</v>
      </c>
      <c r="K184" s="9" t="str">
        <f>IF(Tabla1[[#This Row],[CÓDIGO DEL CATÁLOGO DE BIENES Y SERVICIOS (CBS) ]]="",AC182,"")</f>
        <v/>
      </c>
      <c r="L184" s="26"/>
      <c r="M184" s="26"/>
      <c r="N184" s="26"/>
      <c r="O184" s="28"/>
      <c r="T184" s="5" t="s">
        <v>195</v>
      </c>
      <c r="AA184" s="24"/>
      <c r="AB184" s="33"/>
    </row>
    <row r="185" spans="1:28">
      <c r="A185" s="26" t="s">
        <v>184</v>
      </c>
      <c r="B185" s="96" t="s">
        <v>478</v>
      </c>
      <c r="C185" s="26" t="s">
        <v>479</v>
      </c>
      <c r="D185" s="26">
        <v>4</v>
      </c>
      <c r="E185" s="26">
        <v>6</v>
      </c>
      <c r="F185" s="26">
        <v>6</v>
      </c>
      <c r="G185" s="26">
        <v>6</v>
      </c>
      <c r="H185" s="27">
        <f>SUM(Tabla1[[#This Row],[PRIMER TRIMESTRE]:[CUARTO TRIMESTRE]])</f>
        <v>22</v>
      </c>
      <c r="I185" s="9">
        <v>200</v>
      </c>
      <c r="J185" s="9">
        <f t="shared" si="5"/>
        <v>4400</v>
      </c>
      <c r="K185" s="9" t="str">
        <f>IF(Tabla1[[#This Row],[CÓDIGO DEL CATÁLOGO DE BIENES Y SERVICIOS (CBS) ]]="",AC183,"")</f>
        <v/>
      </c>
      <c r="L185" s="26"/>
      <c r="M185" s="26"/>
      <c r="N185" s="26"/>
      <c r="O185" s="28"/>
      <c r="T185" s="5" t="s">
        <v>196</v>
      </c>
      <c r="AA185" s="24"/>
      <c r="AB185" s="33"/>
    </row>
    <row r="186" spans="1:28">
      <c r="A186" s="26" t="s">
        <v>184</v>
      </c>
      <c r="B186" s="96" t="s">
        <v>480</v>
      </c>
      <c r="C186" s="26" t="s">
        <v>479</v>
      </c>
      <c r="D186" s="26">
        <v>12</v>
      </c>
      <c r="E186" s="26">
        <v>12</v>
      </c>
      <c r="F186" s="26">
        <v>18</v>
      </c>
      <c r="G186" s="26">
        <v>18</v>
      </c>
      <c r="H186" s="27">
        <f>SUM(Tabla1[[#This Row],[PRIMER TRIMESTRE]:[CUARTO TRIMESTRE]])</f>
        <v>60</v>
      </c>
      <c r="I186" s="9">
        <v>150</v>
      </c>
      <c r="J186" s="9">
        <f t="shared" si="5"/>
        <v>9000</v>
      </c>
      <c r="K186" s="9" t="str">
        <f>IF(Tabla1[[#This Row],[CÓDIGO DEL CATÁLOGO DE BIENES Y SERVICIOS (CBS) ]]="",AC184,"")</f>
        <v/>
      </c>
      <c r="L186" s="26"/>
      <c r="M186" s="26"/>
      <c r="N186" s="26"/>
      <c r="O186" s="28"/>
      <c r="T186" s="5" t="s">
        <v>197</v>
      </c>
      <c r="AA186" s="24"/>
      <c r="AB186" s="33"/>
    </row>
    <row r="187" spans="1:28">
      <c r="A187" s="26" t="s">
        <v>184</v>
      </c>
      <c r="B187" s="96" t="s">
        <v>481</v>
      </c>
      <c r="C187" s="26" t="s">
        <v>479</v>
      </c>
      <c r="D187" s="26">
        <v>12</v>
      </c>
      <c r="E187" s="26">
        <v>12</v>
      </c>
      <c r="F187" s="26">
        <v>18</v>
      </c>
      <c r="G187" s="26">
        <v>18</v>
      </c>
      <c r="H187" s="27">
        <f>SUM(Tabla1[[#This Row],[PRIMER TRIMESTRE]:[CUARTO TRIMESTRE]])</f>
        <v>60</v>
      </c>
      <c r="I187" s="9">
        <v>65</v>
      </c>
      <c r="J187" s="9">
        <f t="shared" si="5"/>
        <v>3900</v>
      </c>
      <c r="K187" s="9" t="str">
        <f>IF(Tabla1[[#This Row],[CÓDIGO DEL CATÁLOGO DE BIENES Y SERVICIOS (CBS) ]]="",AC185,"")</f>
        <v/>
      </c>
      <c r="L187" s="26"/>
      <c r="M187" s="26"/>
      <c r="N187" s="26"/>
      <c r="O187" s="28"/>
      <c r="T187" s="5" t="s">
        <v>198</v>
      </c>
      <c r="AA187" s="24"/>
      <c r="AB187" s="33"/>
    </row>
    <row r="188" spans="1:28">
      <c r="A188" s="26" t="s">
        <v>184</v>
      </c>
      <c r="B188" s="96" t="s">
        <v>482</v>
      </c>
      <c r="C188" s="26" t="s">
        <v>479</v>
      </c>
      <c r="D188" s="26">
        <v>24</v>
      </c>
      <c r="E188" s="26">
        <v>24</v>
      </c>
      <c r="F188" s="26">
        <v>24</v>
      </c>
      <c r="G188" s="26">
        <v>24</v>
      </c>
      <c r="H188" s="27">
        <f>SUM(Tabla1[[#This Row],[PRIMER TRIMESTRE]:[CUARTO TRIMESTRE]])</f>
        <v>96</v>
      </c>
      <c r="I188" s="9">
        <v>100</v>
      </c>
      <c r="J188" s="9">
        <f t="shared" si="5"/>
        <v>9600</v>
      </c>
      <c r="K188" s="9" t="str">
        <f>IF(Tabla1[[#This Row],[CÓDIGO DEL CATÁLOGO DE BIENES Y SERVICIOS (CBS) ]]="",AC186,"")</f>
        <v/>
      </c>
      <c r="L188" s="26"/>
      <c r="M188" s="26"/>
      <c r="N188" s="26"/>
      <c r="O188" s="28"/>
      <c r="T188" s="5" t="s">
        <v>199</v>
      </c>
      <c r="AA188" s="24"/>
      <c r="AB188" s="33"/>
    </row>
    <row r="189" spans="1:28">
      <c r="A189" s="26" t="s">
        <v>184</v>
      </c>
      <c r="B189" s="96" t="s">
        <v>483</v>
      </c>
      <c r="C189" s="26" t="s">
        <v>479</v>
      </c>
      <c r="D189" s="26">
        <v>12</v>
      </c>
      <c r="E189" s="26">
        <v>12</v>
      </c>
      <c r="F189" s="26">
        <v>18</v>
      </c>
      <c r="G189" s="26">
        <v>18</v>
      </c>
      <c r="H189" s="27">
        <f>SUM(Tabla1[[#This Row],[PRIMER TRIMESTRE]:[CUARTO TRIMESTRE]])</f>
        <v>60</v>
      </c>
      <c r="I189" s="9">
        <v>90</v>
      </c>
      <c r="J189" s="9">
        <f t="shared" si="5"/>
        <v>5400</v>
      </c>
      <c r="K189" s="9" t="str">
        <f>IF(Tabla1[[#This Row],[CÓDIGO DEL CATÁLOGO DE BIENES Y SERVICIOS (CBS) ]]="",AC187,"")</f>
        <v/>
      </c>
      <c r="L189" s="26"/>
      <c r="M189" s="26"/>
      <c r="N189" s="26"/>
      <c r="O189" s="28"/>
      <c r="T189" s="5" t="s">
        <v>200</v>
      </c>
      <c r="AA189" s="24"/>
      <c r="AB189" s="33"/>
    </row>
    <row r="190" spans="1:28">
      <c r="A190" s="26" t="s">
        <v>184</v>
      </c>
      <c r="B190" s="96" t="s">
        <v>484</v>
      </c>
      <c r="C190" s="26" t="s">
        <v>331</v>
      </c>
      <c r="D190" s="26">
        <v>17</v>
      </c>
      <c r="E190" s="26">
        <v>1</v>
      </c>
      <c r="F190" s="26">
        <v>13</v>
      </c>
      <c r="G190" s="26">
        <v>1</v>
      </c>
      <c r="H190" s="27">
        <f>SUM(Tabla1[[#This Row],[PRIMER TRIMESTRE]:[CUARTO TRIMESTRE]])</f>
        <v>32</v>
      </c>
      <c r="I190" s="9">
        <v>1000</v>
      </c>
      <c r="J190" s="9">
        <f t="shared" si="5"/>
        <v>32000</v>
      </c>
      <c r="K190" s="9" t="str">
        <f>IF(Tabla1[[#This Row],[CÓDIGO DEL CATÁLOGO DE BIENES Y SERVICIOS (CBS) ]]="",AC188,"")</f>
        <v/>
      </c>
      <c r="L190" s="26"/>
      <c r="M190" s="26"/>
      <c r="N190" s="26"/>
      <c r="O190" s="28"/>
      <c r="T190" s="5" t="s">
        <v>201</v>
      </c>
      <c r="AA190" s="24"/>
      <c r="AB190" s="33"/>
    </row>
    <row r="191" spans="1:28">
      <c r="A191" s="26" t="s">
        <v>184</v>
      </c>
      <c r="B191" s="96" t="s">
        <v>485</v>
      </c>
      <c r="C191" s="26" t="s">
        <v>331</v>
      </c>
      <c r="D191" s="26">
        <v>15</v>
      </c>
      <c r="E191" s="26">
        <v>1</v>
      </c>
      <c r="F191" s="26">
        <v>14</v>
      </c>
      <c r="G191" s="26">
        <v>1</v>
      </c>
      <c r="H191" s="27">
        <f>SUM(Tabla1[[#This Row],[PRIMER TRIMESTRE]:[CUARTO TRIMESTRE]])</f>
        <v>31</v>
      </c>
      <c r="I191" s="9">
        <v>1500</v>
      </c>
      <c r="J191" s="9">
        <f t="shared" si="5"/>
        <v>46500</v>
      </c>
      <c r="K191" s="9" t="str">
        <f>IF(Tabla1[[#This Row],[CÓDIGO DEL CATÁLOGO DE BIENES Y SERVICIOS (CBS) ]]="",AC189,"")</f>
        <v/>
      </c>
      <c r="L191" s="26"/>
      <c r="M191" s="26"/>
      <c r="N191" s="26"/>
      <c r="O191" s="28"/>
      <c r="T191" s="5" t="s">
        <v>202</v>
      </c>
      <c r="AA191" s="24"/>
      <c r="AB191" s="33"/>
    </row>
    <row r="192" spans="1:28">
      <c r="A192" s="26" t="s">
        <v>184</v>
      </c>
      <c r="B192" s="96" t="s">
        <v>486</v>
      </c>
      <c r="C192" s="26" t="s">
        <v>331</v>
      </c>
      <c r="D192" s="26">
        <v>11</v>
      </c>
      <c r="E192" s="26">
        <v>5</v>
      </c>
      <c r="F192" s="26">
        <v>6</v>
      </c>
      <c r="G192" s="26">
        <v>5</v>
      </c>
      <c r="H192" s="27">
        <f>SUM(Tabla1[[#This Row],[PRIMER TRIMESTRE]:[CUARTO TRIMESTRE]])</f>
        <v>27</v>
      </c>
      <c r="I192" s="9">
        <v>2000</v>
      </c>
      <c r="J192" s="9">
        <f t="shared" si="5"/>
        <v>54000</v>
      </c>
      <c r="K192" s="9" t="str">
        <f>IF(Tabla1[[#This Row],[CÓDIGO DEL CATÁLOGO DE BIENES Y SERVICIOS (CBS) ]]="",AC190,"")</f>
        <v/>
      </c>
      <c r="L192" s="26"/>
      <c r="M192" s="26"/>
      <c r="N192" s="26"/>
      <c r="O192" s="28"/>
      <c r="T192" s="5" t="s">
        <v>203</v>
      </c>
      <c r="AA192" s="24"/>
      <c r="AB192" s="33"/>
    </row>
    <row r="193" spans="1:29">
      <c r="A193" s="26" t="s">
        <v>184</v>
      </c>
      <c r="B193" s="96" t="s">
        <v>487</v>
      </c>
      <c r="C193" s="26" t="s">
        <v>331</v>
      </c>
      <c r="D193" s="26">
        <v>15</v>
      </c>
      <c r="E193" s="26">
        <v>5</v>
      </c>
      <c r="F193" s="26">
        <v>8</v>
      </c>
      <c r="G193" s="26">
        <v>5</v>
      </c>
      <c r="H193" s="27">
        <f>SUM(Tabla1[[#This Row],[PRIMER TRIMESTRE]:[CUARTO TRIMESTRE]])</f>
        <v>33</v>
      </c>
      <c r="I193" s="9">
        <v>1000</v>
      </c>
      <c r="J193" s="9">
        <f t="shared" si="5"/>
        <v>33000</v>
      </c>
      <c r="K193" s="9" t="str">
        <f>IF(Tabla1[[#This Row],[CÓDIGO DEL CATÁLOGO DE BIENES Y SERVICIOS (CBS) ]]="",AC191,"")</f>
        <v/>
      </c>
      <c r="L193" s="26"/>
      <c r="M193" s="26"/>
      <c r="N193" s="26"/>
      <c r="O193" s="28"/>
      <c r="T193" s="5" t="s">
        <v>204</v>
      </c>
      <c r="AA193" s="24"/>
      <c r="AB193" s="33"/>
    </row>
    <row r="194" spans="1:29" s="64" customFormat="1">
      <c r="A194" s="26" t="s">
        <v>184</v>
      </c>
      <c r="B194" s="96" t="s">
        <v>647</v>
      </c>
      <c r="C194" s="26" t="s">
        <v>331</v>
      </c>
      <c r="D194" s="88">
        <v>500</v>
      </c>
      <c r="E194" s="61"/>
      <c r="F194" s="61"/>
      <c r="G194" s="61"/>
      <c r="H194" s="62">
        <f>SUM(Tabla1[[#This Row],[PRIMER TRIMESTRE]:[CUARTO TRIMESTRE]])</f>
        <v>500</v>
      </c>
      <c r="I194" s="47">
        <v>30</v>
      </c>
      <c r="J194" s="9">
        <f t="shared" si="5"/>
        <v>15000</v>
      </c>
      <c r="K194" s="47" t="str">
        <f>IF(Tabla1[[#This Row],[CÓDIGO DEL CATÁLOGO DE BIENES Y SERVICIOS (CBS) ]]="",AC193,"")</f>
        <v/>
      </c>
      <c r="L194" s="61"/>
      <c r="M194" s="61"/>
      <c r="N194" s="61"/>
      <c r="O194" s="63"/>
      <c r="T194" s="5"/>
      <c r="AB194" s="33"/>
      <c r="AC194" s="35"/>
    </row>
    <row r="195" spans="1:29" s="64" customFormat="1">
      <c r="A195" s="26" t="s">
        <v>184</v>
      </c>
      <c r="B195" s="96" t="s">
        <v>648</v>
      </c>
      <c r="C195" s="26" t="s">
        <v>331</v>
      </c>
      <c r="D195" s="89">
        <v>300</v>
      </c>
      <c r="E195" s="61"/>
      <c r="F195" s="61"/>
      <c r="G195" s="61"/>
      <c r="H195" s="62">
        <f>SUM(Tabla1[[#This Row],[PRIMER TRIMESTRE]:[CUARTO TRIMESTRE]])</f>
        <v>300</v>
      </c>
      <c r="I195" s="47">
        <v>300</v>
      </c>
      <c r="J195" s="9">
        <f t="shared" si="5"/>
        <v>90000</v>
      </c>
      <c r="K195" s="47">
        <v>3690764.45</v>
      </c>
      <c r="L195" s="26" t="s">
        <v>24</v>
      </c>
      <c r="M195" s="36" t="s">
        <v>609</v>
      </c>
      <c r="N195" s="61"/>
      <c r="O195" s="63"/>
      <c r="T195" s="5"/>
      <c r="AB195" s="33"/>
      <c r="AC195" s="35"/>
    </row>
    <row r="196" spans="1:29">
      <c r="A196" s="26"/>
      <c r="B196" s="96"/>
      <c r="C196" s="26"/>
      <c r="D196" s="29"/>
      <c r="E196" s="26"/>
      <c r="F196" s="26"/>
      <c r="G196" s="26"/>
      <c r="H196" s="27"/>
      <c r="I196" s="9"/>
      <c r="J196" s="9"/>
      <c r="K196" s="9"/>
      <c r="L196" s="36"/>
      <c r="M196" s="36"/>
      <c r="N196" s="26"/>
      <c r="O196" s="28"/>
      <c r="T196" s="5" t="s">
        <v>205</v>
      </c>
      <c r="AA196" s="24"/>
      <c r="AB196" s="33"/>
    </row>
    <row r="197" spans="1:29">
      <c r="A197" s="26" t="s">
        <v>179</v>
      </c>
      <c r="B197" s="96" t="s">
        <v>488</v>
      </c>
      <c r="C197" s="26" t="s">
        <v>331</v>
      </c>
      <c r="D197" s="36">
        <v>5</v>
      </c>
      <c r="E197" s="36">
        <v>5</v>
      </c>
      <c r="F197" s="36">
        <v>5</v>
      </c>
      <c r="G197" s="36">
        <v>5</v>
      </c>
      <c r="H197" s="27">
        <f>SUM(Tabla1[[#This Row],[PRIMER TRIMESTRE]:[CUARTO TRIMESTRE]])</f>
        <v>20</v>
      </c>
      <c r="I197" s="9">
        <v>1500</v>
      </c>
      <c r="J197" s="9">
        <f t="shared" ref="J197:J228" si="6">+H197*I197</f>
        <v>30000</v>
      </c>
      <c r="K197" s="9" t="str">
        <f>IF(Tabla1[[#This Row],[CÓDIGO DEL CATÁLOGO DE BIENES Y SERVICIOS (CBS) ]]="",AC193,"")</f>
        <v/>
      </c>
      <c r="L197" s="26"/>
      <c r="M197" s="26"/>
      <c r="N197" s="26"/>
      <c r="O197" s="28"/>
      <c r="T197" s="5" t="s">
        <v>206</v>
      </c>
      <c r="AA197" s="24"/>
      <c r="AB197" s="33"/>
    </row>
    <row r="198" spans="1:29">
      <c r="A198" s="26" t="s">
        <v>179</v>
      </c>
      <c r="B198" s="96" t="s">
        <v>489</v>
      </c>
      <c r="C198" s="26" t="s">
        <v>331</v>
      </c>
      <c r="D198" s="36">
        <v>20</v>
      </c>
      <c r="E198" s="36">
        <v>10</v>
      </c>
      <c r="F198" s="36">
        <v>10</v>
      </c>
      <c r="G198" s="36">
        <v>0</v>
      </c>
      <c r="H198" s="27">
        <f>SUM(Tabla1[[#This Row],[PRIMER TRIMESTRE]:[CUARTO TRIMESTRE]])</f>
        <v>40</v>
      </c>
      <c r="I198" s="9">
        <v>200</v>
      </c>
      <c r="J198" s="9">
        <f t="shared" si="6"/>
        <v>8000</v>
      </c>
      <c r="K198" s="9" t="str">
        <f>IF(Tabla1[[#This Row],[CÓDIGO DEL CATÁLOGO DE BIENES Y SERVICIOS (CBS) ]]="",AC196,"")</f>
        <v/>
      </c>
      <c r="L198" s="26"/>
      <c r="M198" s="26"/>
      <c r="N198" s="26"/>
      <c r="O198" s="28"/>
      <c r="T198" s="5" t="s">
        <v>207</v>
      </c>
      <c r="AA198" s="24"/>
      <c r="AB198" s="33"/>
    </row>
    <row r="199" spans="1:29">
      <c r="A199" s="26" t="s">
        <v>179</v>
      </c>
      <c r="B199" s="96" t="s">
        <v>490</v>
      </c>
      <c r="C199" s="26" t="s">
        <v>331</v>
      </c>
      <c r="D199" s="36">
        <v>15</v>
      </c>
      <c r="E199" s="36">
        <v>15</v>
      </c>
      <c r="F199" s="36">
        <v>15</v>
      </c>
      <c r="G199" s="36">
        <v>0</v>
      </c>
      <c r="H199" s="27">
        <f>SUM(Tabla1[[#This Row],[PRIMER TRIMESTRE]:[CUARTO TRIMESTRE]])</f>
        <v>45</v>
      </c>
      <c r="I199" s="9">
        <v>100</v>
      </c>
      <c r="J199" s="9">
        <f t="shared" si="6"/>
        <v>4500</v>
      </c>
      <c r="K199" s="9" t="str">
        <f>IF(Tabla1[[#This Row],[CÓDIGO DEL CATÁLOGO DE BIENES Y SERVICIOS (CBS) ]]="",AC197,"")</f>
        <v/>
      </c>
      <c r="L199" s="26"/>
      <c r="M199" s="26"/>
      <c r="N199" s="26"/>
      <c r="O199" s="28"/>
      <c r="T199" s="5" t="s">
        <v>208</v>
      </c>
      <c r="AA199" s="24"/>
      <c r="AB199" s="33"/>
    </row>
    <row r="200" spans="1:29">
      <c r="A200" s="26" t="s">
        <v>179</v>
      </c>
      <c r="B200" s="97" t="s">
        <v>491</v>
      </c>
      <c r="C200" s="26" t="s">
        <v>331</v>
      </c>
      <c r="D200" s="36">
        <v>2</v>
      </c>
      <c r="E200" s="36">
        <v>0</v>
      </c>
      <c r="F200" s="36">
        <v>0</v>
      </c>
      <c r="G200" s="36">
        <v>0</v>
      </c>
      <c r="H200" s="27">
        <f>SUM(Tabla1[[#This Row],[PRIMER TRIMESTRE]:[CUARTO TRIMESTRE]])</f>
        <v>2</v>
      </c>
      <c r="I200" s="9">
        <v>328000</v>
      </c>
      <c r="J200" s="9">
        <f t="shared" si="6"/>
        <v>656000</v>
      </c>
      <c r="K200" s="9" t="str">
        <f>IF(Tabla1[[#This Row],[CÓDIGO DEL CATÁLOGO DE BIENES Y SERVICIOS (CBS) ]]="",AC198,"")</f>
        <v/>
      </c>
      <c r="L200" s="26"/>
      <c r="M200" s="26"/>
      <c r="N200" s="26"/>
      <c r="O200" s="28"/>
      <c r="T200" s="5" t="s">
        <v>209</v>
      </c>
      <c r="AA200" s="24"/>
      <c r="AB200" s="33"/>
    </row>
    <row r="201" spans="1:29">
      <c r="A201" s="26" t="s">
        <v>179</v>
      </c>
      <c r="B201" s="96" t="s">
        <v>492</v>
      </c>
      <c r="C201" s="26" t="s">
        <v>331</v>
      </c>
      <c r="D201" s="36">
        <v>0</v>
      </c>
      <c r="E201" s="36">
        <v>0</v>
      </c>
      <c r="F201" s="36">
        <v>0</v>
      </c>
      <c r="G201" s="36">
        <v>0</v>
      </c>
      <c r="H201" s="27">
        <f>SUM(Tabla1[[#This Row],[PRIMER TRIMESTRE]:[CUARTO TRIMESTRE]])</f>
        <v>0</v>
      </c>
      <c r="I201" s="9">
        <v>3500</v>
      </c>
      <c r="J201" s="9">
        <f t="shared" si="6"/>
        <v>0</v>
      </c>
      <c r="K201" s="9" t="str">
        <f>IF(Tabla1[[#This Row],[CÓDIGO DEL CATÁLOGO DE BIENES Y SERVICIOS (CBS) ]]="",AC199,"")</f>
        <v/>
      </c>
      <c r="L201" s="26"/>
      <c r="M201" s="26"/>
      <c r="N201" s="26"/>
      <c r="O201" s="28"/>
      <c r="T201" s="5" t="s">
        <v>210</v>
      </c>
      <c r="AA201" s="24"/>
      <c r="AB201" s="33"/>
    </row>
    <row r="202" spans="1:29">
      <c r="A202" s="26" t="s">
        <v>179</v>
      </c>
      <c r="B202" s="96" t="s">
        <v>493</v>
      </c>
      <c r="C202" s="26" t="s">
        <v>331</v>
      </c>
      <c r="D202" s="36">
        <v>0</v>
      </c>
      <c r="E202" s="36">
        <v>0</v>
      </c>
      <c r="F202" s="36">
        <v>0</v>
      </c>
      <c r="G202" s="36">
        <v>0</v>
      </c>
      <c r="H202" s="27">
        <f>SUM(Tabla1[[#This Row],[PRIMER TRIMESTRE]:[CUARTO TRIMESTRE]])</f>
        <v>0</v>
      </c>
      <c r="I202" s="9">
        <v>2500</v>
      </c>
      <c r="J202" s="9">
        <f t="shared" si="6"/>
        <v>0</v>
      </c>
      <c r="K202" s="9" t="str">
        <f>IF(Tabla1[[#This Row],[CÓDIGO DEL CATÁLOGO DE BIENES Y SERVICIOS (CBS) ]]="",AC200,"")</f>
        <v/>
      </c>
      <c r="L202" s="26"/>
      <c r="M202" s="26"/>
      <c r="N202" s="26"/>
      <c r="O202" s="28"/>
      <c r="T202" s="5" t="s">
        <v>211</v>
      </c>
      <c r="AA202" s="24"/>
      <c r="AB202" s="33"/>
    </row>
    <row r="203" spans="1:29">
      <c r="A203" s="26" t="s">
        <v>179</v>
      </c>
      <c r="B203" s="96" t="s">
        <v>494</v>
      </c>
      <c r="C203" s="26" t="s">
        <v>331</v>
      </c>
      <c r="D203" s="36">
        <v>5</v>
      </c>
      <c r="E203" s="36">
        <v>5</v>
      </c>
      <c r="F203" s="36">
        <v>5</v>
      </c>
      <c r="G203" s="36">
        <v>5</v>
      </c>
      <c r="H203" s="27">
        <f>SUM(Tabla1[[#This Row],[PRIMER TRIMESTRE]:[CUARTO TRIMESTRE]])</f>
        <v>20</v>
      </c>
      <c r="I203" s="9">
        <v>605</v>
      </c>
      <c r="J203" s="9">
        <f t="shared" si="6"/>
        <v>12100</v>
      </c>
      <c r="K203" s="9" t="str">
        <f>IF(Tabla1[[#This Row],[CÓDIGO DEL CATÁLOGO DE BIENES Y SERVICIOS (CBS) ]]="",AC201,"")</f>
        <v/>
      </c>
      <c r="L203" s="26"/>
      <c r="M203" s="26"/>
      <c r="N203" s="26"/>
      <c r="O203" s="28"/>
      <c r="T203" s="5" t="s">
        <v>212</v>
      </c>
      <c r="AA203" s="24"/>
      <c r="AB203" s="33"/>
    </row>
    <row r="204" spans="1:29">
      <c r="A204" s="26" t="s">
        <v>179</v>
      </c>
      <c r="B204" s="96" t="s">
        <v>495</v>
      </c>
      <c r="C204" s="26" t="s">
        <v>331</v>
      </c>
      <c r="D204" s="36">
        <v>5</v>
      </c>
      <c r="E204" s="36">
        <v>5</v>
      </c>
      <c r="F204" s="36">
        <v>5</v>
      </c>
      <c r="G204" s="36">
        <v>5</v>
      </c>
      <c r="H204" s="27">
        <f>SUM(Tabla1[[#This Row],[PRIMER TRIMESTRE]:[CUARTO TRIMESTRE]])</f>
        <v>20</v>
      </c>
      <c r="I204" s="9">
        <v>770</v>
      </c>
      <c r="J204" s="9">
        <f t="shared" si="6"/>
        <v>15400</v>
      </c>
      <c r="K204" s="9" t="str">
        <f>IF(Tabla1[[#This Row],[CÓDIGO DEL CATÁLOGO DE BIENES Y SERVICIOS (CBS) ]]="",AC202,"")</f>
        <v/>
      </c>
      <c r="L204" s="26"/>
      <c r="M204" s="26"/>
      <c r="N204" s="26"/>
      <c r="O204" s="28"/>
      <c r="T204" s="5" t="s">
        <v>213</v>
      </c>
      <c r="AA204" s="24"/>
      <c r="AB204" s="33"/>
    </row>
    <row r="205" spans="1:29">
      <c r="A205" s="26" t="s">
        <v>179</v>
      </c>
      <c r="B205" s="96" t="s">
        <v>496</v>
      </c>
      <c r="C205" s="26" t="s">
        <v>331</v>
      </c>
      <c r="D205" s="36">
        <v>50</v>
      </c>
      <c r="E205" s="36">
        <v>50</v>
      </c>
      <c r="F205" s="36">
        <v>50</v>
      </c>
      <c r="G205" s="36">
        <v>50</v>
      </c>
      <c r="H205" s="27">
        <f>SUM(Tabla1[[#This Row],[PRIMER TRIMESTRE]:[CUARTO TRIMESTRE]])</f>
        <v>200</v>
      </c>
      <c r="I205" s="9">
        <v>3800</v>
      </c>
      <c r="J205" s="9">
        <f t="shared" si="6"/>
        <v>760000</v>
      </c>
      <c r="K205" s="9" t="str">
        <f>IF(Tabla1[[#This Row],[CÓDIGO DEL CATÁLOGO DE BIENES Y SERVICIOS (CBS) ]]="",AC203,"")</f>
        <v/>
      </c>
      <c r="L205" s="26"/>
      <c r="M205" s="26"/>
      <c r="N205" s="26"/>
      <c r="O205" s="28"/>
      <c r="T205" s="5" t="s">
        <v>214</v>
      </c>
      <c r="AA205" s="24"/>
      <c r="AB205" s="33"/>
    </row>
    <row r="206" spans="1:29">
      <c r="A206" s="26" t="s">
        <v>179</v>
      </c>
      <c r="B206" s="96" t="s">
        <v>497</v>
      </c>
      <c r="C206" s="26" t="s">
        <v>331</v>
      </c>
      <c r="D206" s="36">
        <v>25</v>
      </c>
      <c r="E206" s="36">
        <v>25</v>
      </c>
      <c r="F206" s="36">
        <v>25</v>
      </c>
      <c r="G206" s="36">
        <v>25</v>
      </c>
      <c r="H206" s="27">
        <f>SUM(Tabla1[[#This Row],[PRIMER TRIMESTRE]:[CUARTO TRIMESTRE]])</f>
        <v>100</v>
      </c>
      <c r="I206" s="9">
        <v>5000</v>
      </c>
      <c r="J206" s="9">
        <f t="shared" si="6"/>
        <v>500000</v>
      </c>
      <c r="K206" s="9" t="str">
        <f>IF(Tabla1[[#This Row],[CÓDIGO DEL CATÁLOGO DE BIENES Y SERVICIOS (CBS) ]]="",AC204,"")</f>
        <v/>
      </c>
      <c r="L206" s="26"/>
      <c r="M206" s="26"/>
      <c r="N206" s="26"/>
      <c r="O206" s="28"/>
      <c r="T206" s="5" t="s">
        <v>215</v>
      </c>
      <c r="AA206" s="24"/>
      <c r="AB206" s="33"/>
    </row>
    <row r="207" spans="1:29">
      <c r="A207" s="26" t="s">
        <v>179</v>
      </c>
      <c r="B207" s="96" t="s">
        <v>498</v>
      </c>
      <c r="C207" s="26" t="s">
        <v>331</v>
      </c>
      <c r="D207" s="36">
        <v>25</v>
      </c>
      <c r="E207" s="36">
        <v>25</v>
      </c>
      <c r="F207" s="36">
        <v>25</v>
      </c>
      <c r="G207" s="36">
        <v>25</v>
      </c>
      <c r="H207" s="27">
        <f>SUM(Tabla1[[#This Row],[PRIMER TRIMESTRE]:[CUARTO TRIMESTRE]])</f>
        <v>100</v>
      </c>
      <c r="I207" s="9">
        <v>4500</v>
      </c>
      <c r="J207" s="9">
        <f t="shared" si="6"/>
        <v>450000</v>
      </c>
      <c r="K207" s="9" t="str">
        <f>IF(Tabla1[[#This Row],[CÓDIGO DEL CATÁLOGO DE BIENES Y SERVICIOS (CBS) ]]="",AC205,"")</f>
        <v/>
      </c>
      <c r="L207" s="26"/>
      <c r="M207" s="26"/>
      <c r="N207" s="26"/>
      <c r="O207" s="28"/>
      <c r="T207" s="5" t="s">
        <v>216</v>
      </c>
      <c r="AA207" s="24"/>
      <c r="AB207" s="33"/>
    </row>
    <row r="208" spans="1:29">
      <c r="A208" s="26" t="s">
        <v>179</v>
      </c>
      <c r="B208" s="96" t="s">
        <v>499</v>
      </c>
      <c r="C208" s="26" t="s">
        <v>331</v>
      </c>
      <c r="D208" s="36">
        <v>25</v>
      </c>
      <c r="E208" s="36">
        <v>25</v>
      </c>
      <c r="F208" s="36">
        <v>25</v>
      </c>
      <c r="G208" s="36">
        <v>25</v>
      </c>
      <c r="H208" s="27">
        <f>SUM(Tabla1[[#This Row],[PRIMER TRIMESTRE]:[CUARTO TRIMESTRE]])</f>
        <v>100</v>
      </c>
      <c r="I208" s="9">
        <v>3500</v>
      </c>
      <c r="J208" s="9">
        <f t="shared" si="6"/>
        <v>350000</v>
      </c>
      <c r="K208" s="9" t="str">
        <f>IF(Tabla1[[#This Row],[CÓDIGO DEL CATÁLOGO DE BIENES Y SERVICIOS (CBS) ]]="",AC206,"")</f>
        <v/>
      </c>
      <c r="L208" s="26"/>
      <c r="M208" s="26"/>
      <c r="N208" s="26"/>
      <c r="O208" s="28"/>
      <c r="T208" s="5" t="s">
        <v>217</v>
      </c>
      <c r="AA208" s="24"/>
      <c r="AB208" s="33"/>
    </row>
    <row r="209" spans="1:28">
      <c r="A209" s="26" t="s">
        <v>179</v>
      </c>
      <c r="B209" s="96" t="s">
        <v>500</v>
      </c>
      <c r="C209" s="26" t="s">
        <v>331</v>
      </c>
      <c r="D209" s="36">
        <v>25</v>
      </c>
      <c r="E209" s="36">
        <v>25</v>
      </c>
      <c r="F209" s="36">
        <v>25</v>
      </c>
      <c r="G209" s="36">
        <v>25</v>
      </c>
      <c r="H209" s="27">
        <f>SUM(Tabla1[[#This Row],[PRIMER TRIMESTRE]:[CUARTO TRIMESTRE]])</f>
        <v>100</v>
      </c>
      <c r="I209" s="9">
        <v>4000</v>
      </c>
      <c r="J209" s="9">
        <f t="shared" si="6"/>
        <v>400000</v>
      </c>
      <c r="K209" s="9" t="str">
        <f>IF(Tabla1[[#This Row],[CÓDIGO DEL CATÁLOGO DE BIENES Y SERVICIOS (CBS) ]]="",AC207,"")</f>
        <v/>
      </c>
      <c r="L209" s="26"/>
      <c r="M209" s="26"/>
      <c r="N209" s="26"/>
      <c r="O209" s="28"/>
      <c r="T209" s="5" t="s">
        <v>218</v>
      </c>
      <c r="AA209" s="24"/>
      <c r="AB209" s="33"/>
    </row>
    <row r="210" spans="1:28">
      <c r="A210" s="26" t="s">
        <v>179</v>
      </c>
      <c r="B210" s="96" t="s">
        <v>501</v>
      </c>
      <c r="C210" s="26" t="s">
        <v>331</v>
      </c>
      <c r="D210" s="36">
        <v>25</v>
      </c>
      <c r="E210" s="36">
        <v>25</v>
      </c>
      <c r="F210" s="36">
        <v>25</v>
      </c>
      <c r="G210" s="36">
        <v>25</v>
      </c>
      <c r="H210" s="27">
        <f>SUM(Tabla1[[#This Row],[PRIMER TRIMESTRE]:[CUARTO TRIMESTRE]])</f>
        <v>100</v>
      </c>
      <c r="I210" s="9">
        <v>4600</v>
      </c>
      <c r="J210" s="9">
        <f t="shared" si="6"/>
        <v>460000</v>
      </c>
      <c r="K210" s="9" t="str">
        <f>IF(Tabla1[[#This Row],[CÓDIGO DEL CATÁLOGO DE BIENES Y SERVICIOS (CBS) ]]="",AC208,"")</f>
        <v/>
      </c>
      <c r="L210" s="26"/>
      <c r="M210" s="26"/>
      <c r="N210" s="26"/>
      <c r="O210" s="28"/>
      <c r="T210" s="5" t="s">
        <v>219</v>
      </c>
      <c r="AA210" s="24"/>
      <c r="AB210" s="33"/>
    </row>
    <row r="211" spans="1:28">
      <c r="A211" s="26" t="s">
        <v>179</v>
      </c>
      <c r="B211" s="96" t="s">
        <v>502</v>
      </c>
      <c r="C211" s="26" t="s">
        <v>331</v>
      </c>
      <c r="D211" s="36">
        <v>25</v>
      </c>
      <c r="E211" s="36">
        <v>25</v>
      </c>
      <c r="F211" s="36">
        <v>25</v>
      </c>
      <c r="G211" s="36">
        <v>25</v>
      </c>
      <c r="H211" s="27">
        <f>SUM(Tabla1[[#This Row],[PRIMER TRIMESTRE]:[CUARTO TRIMESTRE]])</f>
        <v>100</v>
      </c>
      <c r="I211" s="9">
        <v>3600</v>
      </c>
      <c r="J211" s="9">
        <f t="shared" si="6"/>
        <v>360000</v>
      </c>
      <c r="K211" s="9" t="str">
        <f>IF(Tabla1[[#This Row],[CÓDIGO DEL CATÁLOGO DE BIENES Y SERVICIOS (CBS) ]]="",AC209,"")</f>
        <v/>
      </c>
      <c r="L211" s="26"/>
      <c r="M211" s="26"/>
      <c r="N211" s="26"/>
      <c r="O211" s="28"/>
      <c r="T211" s="5" t="s">
        <v>220</v>
      </c>
      <c r="AA211" s="24"/>
      <c r="AB211" s="33"/>
    </row>
    <row r="212" spans="1:28">
      <c r="A212" s="26" t="s">
        <v>179</v>
      </c>
      <c r="B212" s="96" t="s">
        <v>503</v>
      </c>
      <c r="C212" s="26" t="s">
        <v>331</v>
      </c>
      <c r="D212" s="36">
        <v>25</v>
      </c>
      <c r="E212" s="36">
        <v>25</v>
      </c>
      <c r="F212" s="36">
        <v>25</v>
      </c>
      <c r="G212" s="36">
        <v>25</v>
      </c>
      <c r="H212" s="27">
        <f>SUM(Tabla1[[#This Row],[PRIMER TRIMESTRE]:[CUARTO TRIMESTRE]])</f>
        <v>100</v>
      </c>
      <c r="I212" s="9">
        <v>3000</v>
      </c>
      <c r="J212" s="9">
        <f t="shared" si="6"/>
        <v>300000</v>
      </c>
      <c r="K212" s="9" t="str">
        <f>IF(Tabla1[[#This Row],[CÓDIGO DEL CATÁLOGO DE BIENES Y SERVICIOS (CBS) ]]="",AC210,"")</f>
        <v/>
      </c>
      <c r="L212" s="26"/>
      <c r="M212" s="26"/>
      <c r="N212" s="26"/>
      <c r="O212" s="28"/>
      <c r="T212" s="5" t="s">
        <v>221</v>
      </c>
      <c r="AA212" s="24"/>
      <c r="AB212" s="33"/>
    </row>
    <row r="213" spans="1:28">
      <c r="A213" s="26" t="s">
        <v>179</v>
      </c>
      <c r="B213" s="96" t="s">
        <v>504</v>
      </c>
      <c r="C213" s="26" t="s">
        <v>331</v>
      </c>
      <c r="D213" s="36">
        <v>25</v>
      </c>
      <c r="E213" s="36">
        <v>25</v>
      </c>
      <c r="F213" s="36">
        <v>25</v>
      </c>
      <c r="G213" s="36">
        <v>25</v>
      </c>
      <c r="H213" s="27">
        <f>SUM(Tabla1[[#This Row],[PRIMER TRIMESTRE]:[CUARTO TRIMESTRE]])</f>
        <v>100</v>
      </c>
      <c r="I213" s="9">
        <v>3200</v>
      </c>
      <c r="J213" s="9">
        <f t="shared" si="6"/>
        <v>320000</v>
      </c>
      <c r="K213" s="9" t="str">
        <f>IF(Tabla1[[#This Row],[CÓDIGO DEL CATÁLOGO DE BIENES Y SERVICIOS (CBS) ]]="",AC211,"")</f>
        <v/>
      </c>
      <c r="L213" s="26"/>
      <c r="M213" s="26"/>
      <c r="N213" s="26"/>
      <c r="O213" s="28"/>
      <c r="T213" s="5" t="s">
        <v>222</v>
      </c>
      <c r="AA213" s="24"/>
      <c r="AB213" s="33"/>
    </row>
    <row r="214" spans="1:28">
      <c r="A214" s="26" t="s">
        <v>179</v>
      </c>
      <c r="B214" s="96" t="s">
        <v>505</v>
      </c>
      <c r="C214" s="26" t="s">
        <v>331</v>
      </c>
      <c r="D214" s="36">
        <v>25</v>
      </c>
      <c r="E214" s="36">
        <v>25</v>
      </c>
      <c r="F214" s="36">
        <v>25</v>
      </c>
      <c r="G214" s="36">
        <v>25</v>
      </c>
      <c r="H214" s="27">
        <f>SUM(Tabla1[[#This Row],[PRIMER TRIMESTRE]:[CUARTO TRIMESTRE]])</f>
        <v>100</v>
      </c>
      <c r="I214" s="9">
        <v>6300</v>
      </c>
      <c r="J214" s="9">
        <f t="shared" si="6"/>
        <v>630000</v>
      </c>
      <c r="K214" s="9" t="str">
        <f>IF(Tabla1[[#This Row],[CÓDIGO DEL CATÁLOGO DE BIENES Y SERVICIOS (CBS) ]]="",AC212,"")</f>
        <v/>
      </c>
      <c r="L214" s="26"/>
      <c r="M214" s="26"/>
      <c r="N214" s="26"/>
      <c r="O214" s="28"/>
      <c r="T214" s="5" t="s">
        <v>223</v>
      </c>
      <c r="AA214" s="24"/>
      <c r="AB214" s="33"/>
    </row>
    <row r="215" spans="1:28">
      <c r="A215" s="26" t="s">
        <v>179</v>
      </c>
      <c r="B215" s="96" t="s">
        <v>506</v>
      </c>
      <c r="C215" s="26" t="s">
        <v>331</v>
      </c>
      <c r="D215" s="36">
        <v>25</v>
      </c>
      <c r="E215" s="36">
        <v>25</v>
      </c>
      <c r="F215" s="36">
        <v>25</v>
      </c>
      <c r="G215" s="36">
        <v>25</v>
      </c>
      <c r="H215" s="27">
        <f>SUM(Tabla1[[#This Row],[PRIMER TRIMESTRE]:[CUARTO TRIMESTRE]])</f>
        <v>100</v>
      </c>
      <c r="I215" s="9">
        <v>6300</v>
      </c>
      <c r="J215" s="9">
        <f t="shared" si="6"/>
        <v>630000</v>
      </c>
      <c r="K215" s="9" t="str">
        <f>IF(Tabla1[[#This Row],[CÓDIGO DEL CATÁLOGO DE BIENES Y SERVICIOS (CBS) ]]="",AC213,"")</f>
        <v/>
      </c>
      <c r="L215" s="26"/>
      <c r="M215" s="26"/>
      <c r="N215" s="26"/>
      <c r="O215" s="28"/>
      <c r="T215" s="5" t="s">
        <v>224</v>
      </c>
      <c r="AA215" s="24"/>
      <c r="AB215" s="33"/>
    </row>
    <row r="216" spans="1:28">
      <c r="A216" s="26" t="s">
        <v>179</v>
      </c>
      <c r="B216" s="96" t="s">
        <v>507</v>
      </c>
      <c r="C216" s="26" t="s">
        <v>331</v>
      </c>
      <c r="D216" s="36">
        <v>6</v>
      </c>
      <c r="E216" s="36">
        <v>6</v>
      </c>
      <c r="F216" s="36">
        <v>6</v>
      </c>
      <c r="G216" s="36">
        <v>6</v>
      </c>
      <c r="H216" s="27">
        <f>SUM(Tabla1[[#This Row],[PRIMER TRIMESTRE]:[CUARTO TRIMESTRE]])</f>
        <v>24</v>
      </c>
      <c r="I216" s="9">
        <v>6250</v>
      </c>
      <c r="J216" s="9">
        <f t="shared" si="6"/>
        <v>150000</v>
      </c>
      <c r="K216" s="9" t="str">
        <f>IF(Tabla1[[#This Row],[CÓDIGO DEL CATÁLOGO DE BIENES Y SERVICIOS (CBS) ]]="",AC214,"")</f>
        <v/>
      </c>
      <c r="L216" s="26"/>
      <c r="M216" s="26"/>
      <c r="N216" s="26"/>
      <c r="O216" s="28"/>
      <c r="T216" s="5" t="s">
        <v>225</v>
      </c>
      <c r="AA216" s="24"/>
      <c r="AB216" s="33"/>
    </row>
    <row r="217" spans="1:28">
      <c r="A217" s="26" t="s">
        <v>179</v>
      </c>
      <c r="B217" s="96" t="s">
        <v>508</v>
      </c>
      <c r="C217" s="26" t="s">
        <v>331</v>
      </c>
      <c r="D217" s="36">
        <v>6</v>
      </c>
      <c r="E217" s="36">
        <v>6</v>
      </c>
      <c r="F217" s="36">
        <v>6</v>
      </c>
      <c r="G217" s="36">
        <v>6</v>
      </c>
      <c r="H217" s="27">
        <f>SUM(Tabla1[[#This Row],[PRIMER TRIMESTRE]:[CUARTO TRIMESTRE]])</f>
        <v>24</v>
      </c>
      <c r="I217" s="9">
        <v>1300</v>
      </c>
      <c r="J217" s="9">
        <f t="shared" si="6"/>
        <v>31200</v>
      </c>
      <c r="K217" s="9" t="str">
        <f>IF(Tabla1[[#This Row],[CÓDIGO DEL CATÁLOGO DE BIENES Y SERVICIOS (CBS) ]]="",AC215,"")</f>
        <v/>
      </c>
      <c r="L217" s="26"/>
      <c r="M217" s="26"/>
      <c r="N217" s="26"/>
      <c r="O217" s="28"/>
      <c r="T217" s="5" t="s">
        <v>226</v>
      </c>
      <c r="AA217" s="24"/>
      <c r="AB217" s="33"/>
    </row>
    <row r="218" spans="1:28">
      <c r="A218" s="26" t="s">
        <v>179</v>
      </c>
      <c r="B218" s="96" t="s">
        <v>509</v>
      </c>
      <c r="C218" s="26" t="s">
        <v>331</v>
      </c>
      <c r="D218" s="36">
        <v>6</v>
      </c>
      <c r="E218" s="36">
        <v>6</v>
      </c>
      <c r="F218" s="36">
        <v>6</v>
      </c>
      <c r="G218" s="36">
        <v>6</v>
      </c>
      <c r="H218" s="27">
        <f>SUM(Tabla1[[#This Row],[PRIMER TRIMESTRE]:[CUARTO TRIMESTRE]])</f>
        <v>24</v>
      </c>
      <c r="I218" s="9">
        <v>900</v>
      </c>
      <c r="J218" s="9">
        <f t="shared" si="6"/>
        <v>21600</v>
      </c>
      <c r="K218" s="9" t="str">
        <f>IF(Tabla1[[#This Row],[CÓDIGO DEL CATÁLOGO DE BIENES Y SERVICIOS (CBS) ]]="",AC216,"")</f>
        <v/>
      </c>
      <c r="L218" s="26"/>
      <c r="M218" s="26"/>
      <c r="N218" s="26"/>
      <c r="O218" s="28"/>
      <c r="T218" s="5" t="s">
        <v>227</v>
      </c>
      <c r="AA218" s="24"/>
      <c r="AB218" s="33"/>
    </row>
    <row r="219" spans="1:28">
      <c r="A219" s="26" t="s">
        <v>179</v>
      </c>
      <c r="B219" s="96" t="s">
        <v>510</v>
      </c>
      <c r="C219" s="26" t="s">
        <v>331</v>
      </c>
      <c r="D219" s="36">
        <v>10</v>
      </c>
      <c r="E219" s="36">
        <v>10</v>
      </c>
      <c r="F219" s="36">
        <v>10</v>
      </c>
      <c r="G219" s="36">
        <v>10</v>
      </c>
      <c r="H219" s="27">
        <f>SUM(Tabla1[[#This Row],[PRIMER TRIMESTRE]:[CUARTO TRIMESTRE]])</f>
        <v>40</v>
      </c>
      <c r="I219" s="9">
        <v>11800</v>
      </c>
      <c r="J219" s="9">
        <f t="shared" si="6"/>
        <v>472000</v>
      </c>
      <c r="K219" s="9" t="str">
        <f>IF(Tabla1[[#This Row],[CÓDIGO DEL CATÁLOGO DE BIENES Y SERVICIOS (CBS) ]]="",AC217,"")</f>
        <v/>
      </c>
      <c r="L219" s="26"/>
      <c r="M219" s="26"/>
      <c r="N219" s="26"/>
      <c r="O219" s="28"/>
      <c r="T219" s="5" t="s">
        <v>228</v>
      </c>
      <c r="AA219" s="24"/>
      <c r="AB219" s="33"/>
    </row>
    <row r="220" spans="1:28">
      <c r="A220" s="26" t="s">
        <v>179</v>
      </c>
      <c r="B220" s="96" t="s">
        <v>511</v>
      </c>
      <c r="C220" s="26" t="s">
        <v>331</v>
      </c>
      <c r="D220" s="36">
        <v>10</v>
      </c>
      <c r="E220" s="36">
        <v>10</v>
      </c>
      <c r="F220" s="36">
        <v>10</v>
      </c>
      <c r="G220" s="36">
        <v>10</v>
      </c>
      <c r="H220" s="27">
        <f>SUM(Tabla1[[#This Row],[PRIMER TRIMESTRE]:[CUARTO TRIMESTRE]])</f>
        <v>40</v>
      </c>
      <c r="I220" s="9">
        <v>12500</v>
      </c>
      <c r="J220" s="9">
        <f t="shared" si="6"/>
        <v>500000</v>
      </c>
      <c r="K220" s="9" t="str">
        <f>IF(Tabla1[[#This Row],[CÓDIGO DEL CATÁLOGO DE BIENES Y SERVICIOS (CBS) ]]="",AC218,"")</f>
        <v/>
      </c>
      <c r="L220" s="26"/>
      <c r="M220" s="26"/>
      <c r="N220" s="26"/>
      <c r="O220" s="28"/>
      <c r="T220" s="5" t="s">
        <v>229</v>
      </c>
      <c r="AA220" s="24"/>
      <c r="AB220" s="33"/>
    </row>
    <row r="221" spans="1:28">
      <c r="A221" s="26" t="s">
        <v>179</v>
      </c>
      <c r="B221" s="96" t="s">
        <v>512</v>
      </c>
      <c r="C221" s="26" t="s">
        <v>331</v>
      </c>
      <c r="D221" s="36">
        <v>10</v>
      </c>
      <c r="E221" s="36">
        <v>10</v>
      </c>
      <c r="F221" s="36">
        <v>10</v>
      </c>
      <c r="G221" s="36">
        <v>10</v>
      </c>
      <c r="H221" s="27">
        <f>SUM(Tabla1[[#This Row],[PRIMER TRIMESTRE]:[CUARTO TRIMESTRE]])</f>
        <v>40</v>
      </c>
      <c r="I221" s="9">
        <v>1300</v>
      </c>
      <c r="J221" s="9">
        <f t="shared" si="6"/>
        <v>52000</v>
      </c>
      <c r="K221" s="9" t="str">
        <f>IF(Tabla1[[#This Row],[CÓDIGO DEL CATÁLOGO DE BIENES Y SERVICIOS (CBS) ]]="",AC219,"")</f>
        <v/>
      </c>
      <c r="L221" s="26"/>
      <c r="M221" s="26"/>
      <c r="N221" s="26"/>
      <c r="O221" s="28"/>
      <c r="T221" s="5" t="s">
        <v>230</v>
      </c>
      <c r="AA221" s="24"/>
      <c r="AB221" s="33"/>
    </row>
    <row r="222" spans="1:28">
      <c r="A222" s="26" t="s">
        <v>179</v>
      </c>
      <c r="B222" s="96" t="s">
        <v>513</v>
      </c>
      <c r="C222" s="26" t="s">
        <v>331</v>
      </c>
      <c r="D222" s="36">
        <v>10</v>
      </c>
      <c r="E222" s="36">
        <v>10</v>
      </c>
      <c r="F222" s="36">
        <v>10</v>
      </c>
      <c r="G222" s="36">
        <v>10</v>
      </c>
      <c r="H222" s="27">
        <f>SUM(Tabla1[[#This Row],[PRIMER TRIMESTRE]:[CUARTO TRIMESTRE]])</f>
        <v>40</v>
      </c>
      <c r="I222" s="9">
        <v>1350</v>
      </c>
      <c r="J222" s="9">
        <f t="shared" si="6"/>
        <v>54000</v>
      </c>
      <c r="K222" s="9" t="str">
        <f>IF(Tabla1[[#This Row],[CÓDIGO DEL CATÁLOGO DE BIENES Y SERVICIOS (CBS) ]]="",AC220,"")</f>
        <v/>
      </c>
      <c r="L222" s="26"/>
      <c r="M222" s="26"/>
      <c r="N222" s="26"/>
      <c r="O222" s="28"/>
      <c r="T222" s="5" t="s">
        <v>231</v>
      </c>
      <c r="AA222" s="24"/>
      <c r="AB222" s="33"/>
    </row>
    <row r="223" spans="1:28">
      <c r="A223" s="26" t="s">
        <v>179</v>
      </c>
      <c r="B223" s="96" t="s">
        <v>514</v>
      </c>
      <c r="C223" s="26" t="s">
        <v>331</v>
      </c>
      <c r="D223" s="36">
        <v>10</v>
      </c>
      <c r="E223" s="36">
        <v>10</v>
      </c>
      <c r="F223" s="36">
        <v>10</v>
      </c>
      <c r="G223" s="36">
        <v>10</v>
      </c>
      <c r="H223" s="27">
        <f>SUM(Tabla1[[#This Row],[PRIMER TRIMESTRE]:[CUARTO TRIMESTRE]])</f>
        <v>40</v>
      </c>
      <c r="I223" s="9">
        <v>980</v>
      </c>
      <c r="J223" s="9">
        <f t="shared" si="6"/>
        <v>39200</v>
      </c>
      <c r="K223" s="9" t="str">
        <f>IF(Tabla1[[#This Row],[CÓDIGO DEL CATÁLOGO DE BIENES Y SERVICIOS (CBS) ]]="",AC221,"")</f>
        <v/>
      </c>
      <c r="L223" s="26"/>
      <c r="M223" s="26"/>
      <c r="N223" s="26"/>
      <c r="O223" s="28"/>
      <c r="T223" s="5" t="s">
        <v>232</v>
      </c>
      <c r="AA223" s="24"/>
      <c r="AB223" s="33"/>
    </row>
    <row r="224" spans="1:28">
      <c r="A224" s="26" t="s">
        <v>179</v>
      </c>
      <c r="B224" s="96" t="s">
        <v>515</v>
      </c>
      <c r="C224" s="26" t="s">
        <v>331</v>
      </c>
      <c r="D224" s="36">
        <v>10</v>
      </c>
      <c r="E224" s="36">
        <v>10</v>
      </c>
      <c r="F224" s="36">
        <v>10</v>
      </c>
      <c r="G224" s="36">
        <v>10</v>
      </c>
      <c r="H224" s="27">
        <f>SUM(Tabla1[[#This Row],[PRIMER TRIMESTRE]:[CUARTO TRIMESTRE]])</f>
        <v>40</v>
      </c>
      <c r="I224" s="9">
        <v>13800</v>
      </c>
      <c r="J224" s="9">
        <f t="shared" si="6"/>
        <v>552000</v>
      </c>
      <c r="K224" s="9" t="str">
        <f>IF(Tabla1[[#This Row],[CÓDIGO DEL CATÁLOGO DE BIENES Y SERVICIOS (CBS) ]]="",AC222,"")</f>
        <v/>
      </c>
      <c r="L224" s="26"/>
      <c r="M224" s="26"/>
      <c r="N224" s="26"/>
      <c r="O224" s="28"/>
      <c r="T224" s="5" t="s">
        <v>233</v>
      </c>
      <c r="AA224" s="24"/>
      <c r="AB224" s="33"/>
    </row>
    <row r="225" spans="1:28">
      <c r="A225" s="26" t="s">
        <v>179</v>
      </c>
      <c r="B225" s="96" t="s">
        <v>516</v>
      </c>
      <c r="C225" s="26" t="s">
        <v>331</v>
      </c>
      <c r="D225" s="36">
        <v>20</v>
      </c>
      <c r="E225" s="36">
        <v>20</v>
      </c>
      <c r="F225" s="36">
        <v>20</v>
      </c>
      <c r="G225" s="36">
        <v>20</v>
      </c>
      <c r="H225" s="27">
        <f>SUM(Tabla1[[#This Row],[PRIMER TRIMESTRE]:[CUARTO TRIMESTRE]])</f>
        <v>80</v>
      </c>
      <c r="I225" s="9">
        <v>15100</v>
      </c>
      <c r="J225" s="9">
        <f t="shared" si="6"/>
        <v>1208000</v>
      </c>
      <c r="K225" s="9" t="str">
        <f>IF(Tabla1[[#This Row],[CÓDIGO DEL CATÁLOGO DE BIENES Y SERVICIOS (CBS) ]]="",AC223,"")</f>
        <v/>
      </c>
      <c r="L225" s="26"/>
      <c r="M225" s="26"/>
      <c r="N225" s="26"/>
      <c r="O225" s="28"/>
      <c r="T225" s="5" t="s">
        <v>234</v>
      </c>
      <c r="AA225" s="24"/>
      <c r="AB225" s="33"/>
    </row>
    <row r="226" spans="1:28">
      <c r="A226" s="26" t="s">
        <v>179</v>
      </c>
      <c r="B226" s="96" t="s">
        <v>517</v>
      </c>
      <c r="C226" s="26" t="s">
        <v>331</v>
      </c>
      <c r="D226" s="36">
        <v>10</v>
      </c>
      <c r="E226" s="36">
        <v>10</v>
      </c>
      <c r="F226" s="36">
        <v>10</v>
      </c>
      <c r="G226" s="36">
        <v>10</v>
      </c>
      <c r="H226" s="27">
        <f>SUM(Tabla1[[#This Row],[PRIMER TRIMESTRE]:[CUARTO TRIMESTRE]])</f>
        <v>40</v>
      </c>
      <c r="I226" s="9">
        <v>1450</v>
      </c>
      <c r="J226" s="9">
        <f t="shared" si="6"/>
        <v>58000</v>
      </c>
      <c r="K226" s="9" t="str">
        <f>IF(Tabla1[[#This Row],[CÓDIGO DEL CATÁLOGO DE BIENES Y SERVICIOS (CBS) ]]="",AC224,"")</f>
        <v/>
      </c>
      <c r="L226" s="26"/>
      <c r="M226" s="26"/>
      <c r="N226" s="26"/>
      <c r="O226" s="28"/>
      <c r="T226" s="5" t="s">
        <v>235</v>
      </c>
      <c r="AA226" s="24"/>
      <c r="AB226" s="33"/>
    </row>
    <row r="227" spans="1:28">
      <c r="A227" s="26" t="s">
        <v>179</v>
      </c>
      <c r="B227" s="96" t="s">
        <v>518</v>
      </c>
      <c r="C227" s="26" t="s">
        <v>331</v>
      </c>
      <c r="D227" s="36">
        <v>10</v>
      </c>
      <c r="E227" s="36">
        <v>10</v>
      </c>
      <c r="F227" s="36">
        <v>10</v>
      </c>
      <c r="G227" s="36">
        <v>10</v>
      </c>
      <c r="H227" s="27">
        <f>SUM(Tabla1[[#This Row],[PRIMER TRIMESTRE]:[CUARTO TRIMESTRE]])</f>
        <v>40</v>
      </c>
      <c r="I227" s="9">
        <v>1300</v>
      </c>
      <c r="J227" s="9">
        <f t="shared" si="6"/>
        <v>52000</v>
      </c>
      <c r="K227" s="9" t="str">
        <f>IF(Tabla1[[#This Row],[CÓDIGO DEL CATÁLOGO DE BIENES Y SERVICIOS (CBS) ]]="",AC225,"")</f>
        <v/>
      </c>
      <c r="L227" s="26"/>
      <c r="M227" s="26"/>
      <c r="N227" s="26"/>
      <c r="O227" s="28"/>
      <c r="T227" s="5" t="s">
        <v>236</v>
      </c>
      <c r="AA227" s="24"/>
      <c r="AB227" s="33"/>
    </row>
    <row r="228" spans="1:28">
      <c r="A228" s="26" t="s">
        <v>179</v>
      </c>
      <c r="B228" s="96" t="s">
        <v>519</v>
      </c>
      <c r="C228" s="26" t="s">
        <v>331</v>
      </c>
      <c r="D228" s="36">
        <v>10</v>
      </c>
      <c r="E228" s="36">
        <v>10</v>
      </c>
      <c r="F228" s="36">
        <v>10</v>
      </c>
      <c r="G228" s="36">
        <v>10</v>
      </c>
      <c r="H228" s="27">
        <f>SUM(Tabla1[[#This Row],[PRIMER TRIMESTRE]:[CUARTO TRIMESTRE]])</f>
        <v>40</v>
      </c>
      <c r="I228" s="9">
        <v>5870</v>
      </c>
      <c r="J228" s="9">
        <f t="shared" si="6"/>
        <v>234800</v>
      </c>
      <c r="K228" s="9" t="str">
        <f>IF(Tabla1[[#This Row],[CÓDIGO DEL CATÁLOGO DE BIENES Y SERVICIOS (CBS) ]]="",AC226,"")</f>
        <v/>
      </c>
      <c r="L228" s="26"/>
      <c r="M228" s="26"/>
      <c r="N228" s="26"/>
      <c r="O228" s="28"/>
      <c r="T228" s="5" t="s">
        <v>237</v>
      </c>
      <c r="AA228" s="24"/>
      <c r="AB228" s="33"/>
    </row>
    <row r="229" spans="1:28">
      <c r="A229" s="26" t="s">
        <v>179</v>
      </c>
      <c r="B229" s="96" t="s">
        <v>520</v>
      </c>
      <c r="C229" s="26" t="s">
        <v>331</v>
      </c>
      <c r="D229" s="36">
        <v>15</v>
      </c>
      <c r="E229" s="36">
        <v>15</v>
      </c>
      <c r="F229" s="36">
        <v>15</v>
      </c>
      <c r="G229" s="36">
        <v>15</v>
      </c>
      <c r="H229" s="27">
        <f>SUM(Tabla1[[#This Row],[PRIMER TRIMESTRE]:[CUARTO TRIMESTRE]])</f>
        <v>60</v>
      </c>
      <c r="I229" s="9">
        <v>6150</v>
      </c>
      <c r="J229" s="9">
        <f t="shared" ref="J229:J260" si="7">+H229*I229</f>
        <v>369000</v>
      </c>
      <c r="K229" s="9" t="str">
        <f>IF(Tabla1[[#This Row],[CÓDIGO DEL CATÁLOGO DE BIENES Y SERVICIOS (CBS) ]]="",AC227,"")</f>
        <v/>
      </c>
      <c r="L229" s="26"/>
      <c r="M229" s="26"/>
      <c r="N229" s="26"/>
      <c r="O229" s="28"/>
      <c r="T229" s="5" t="s">
        <v>238</v>
      </c>
      <c r="AA229" s="24"/>
      <c r="AB229" s="33"/>
    </row>
    <row r="230" spans="1:28">
      <c r="A230" s="26" t="s">
        <v>179</v>
      </c>
      <c r="B230" s="96" t="s">
        <v>521</v>
      </c>
      <c r="C230" s="26" t="s">
        <v>331</v>
      </c>
      <c r="D230" s="36">
        <v>10</v>
      </c>
      <c r="E230" s="36">
        <v>10</v>
      </c>
      <c r="F230" s="36">
        <v>10</v>
      </c>
      <c r="G230" s="36">
        <v>10</v>
      </c>
      <c r="H230" s="27">
        <f>SUM(Tabla1[[#This Row],[PRIMER TRIMESTRE]:[CUARTO TRIMESTRE]])</f>
        <v>40</v>
      </c>
      <c r="I230" s="9">
        <v>6150</v>
      </c>
      <c r="J230" s="9">
        <f t="shared" si="7"/>
        <v>246000</v>
      </c>
      <c r="K230" s="9" t="str">
        <f>IF(Tabla1[[#This Row],[CÓDIGO DEL CATÁLOGO DE BIENES Y SERVICIOS (CBS) ]]="",AC228,"")</f>
        <v/>
      </c>
      <c r="L230" s="26"/>
      <c r="M230" s="26"/>
      <c r="N230" s="26"/>
      <c r="O230" s="28"/>
      <c r="T230" s="5" t="s">
        <v>239</v>
      </c>
      <c r="AA230" s="24"/>
      <c r="AB230" s="33"/>
    </row>
    <row r="231" spans="1:28">
      <c r="A231" s="26" t="s">
        <v>179</v>
      </c>
      <c r="B231" s="96" t="s">
        <v>522</v>
      </c>
      <c r="C231" s="26" t="s">
        <v>331</v>
      </c>
      <c r="D231" s="36">
        <v>10</v>
      </c>
      <c r="E231" s="36">
        <v>10</v>
      </c>
      <c r="F231" s="36">
        <v>10</v>
      </c>
      <c r="G231" s="36">
        <v>10</v>
      </c>
      <c r="H231" s="27">
        <f>SUM(Tabla1[[#This Row],[PRIMER TRIMESTRE]:[CUARTO TRIMESTRE]])</f>
        <v>40</v>
      </c>
      <c r="I231" s="9">
        <v>6150</v>
      </c>
      <c r="J231" s="9">
        <f t="shared" si="7"/>
        <v>246000</v>
      </c>
      <c r="K231" s="9" t="str">
        <f>IF(Tabla1[[#This Row],[CÓDIGO DEL CATÁLOGO DE BIENES Y SERVICIOS (CBS) ]]="",AC229,"")</f>
        <v/>
      </c>
      <c r="L231" s="26"/>
      <c r="M231" s="26"/>
      <c r="N231" s="26"/>
      <c r="O231" s="28"/>
      <c r="T231" s="5" t="s">
        <v>240</v>
      </c>
      <c r="AA231" s="24"/>
      <c r="AB231" s="33"/>
    </row>
    <row r="232" spans="1:28">
      <c r="A232" s="26" t="s">
        <v>179</v>
      </c>
      <c r="B232" s="96" t="s">
        <v>523</v>
      </c>
      <c r="C232" s="26" t="s">
        <v>331</v>
      </c>
      <c r="D232" s="36">
        <v>10</v>
      </c>
      <c r="E232" s="36">
        <v>10</v>
      </c>
      <c r="F232" s="36">
        <v>10</v>
      </c>
      <c r="G232" s="36">
        <v>10</v>
      </c>
      <c r="H232" s="27">
        <f>SUM(Tabla1[[#This Row],[PRIMER TRIMESTRE]:[CUARTO TRIMESTRE]])</f>
        <v>40</v>
      </c>
      <c r="I232" s="9">
        <v>6000</v>
      </c>
      <c r="J232" s="9">
        <f t="shared" si="7"/>
        <v>240000</v>
      </c>
      <c r="K232" s="9" t="str">
        <f>IF(Tabla1[[#This Row],[CÓDIGO DEL CATÁLOGO DE BIENES Y SERVICIOS (CBS) ]]="",AC230,"")</f>
        <v/>
      </c>
      <c r="L232" s="26"/>
      <c r="M232" s="26"/>
      <c r="N232" s="26"/>
      <c r="O232" s="28"/>
      <c r="T232" s="5" t="s">
        <v>241</v>
      </c>
      <c r="AA232" s="24"/>
      <c r="AB232" s="33"/>
    </row>
    <row r="233" spans="1:28">
      <c r="A233" s="26" t="s">
        <v>179</v>
      </c>
      <c r="B233" s="96" t="s">
        <v>524</v>
      </c>
      <c r="C233" s="26" t="s">
        <v>331</v>
      </c>
      <c r="D233" s="36">
        <v>10</v>
      </c>
      <c r="E233" s="36">
        <v>10</v>
      </c>
      <c r="F233" s="36">
        <v>10</v>
      </c>
      <c r="G233" s="36">
        <v>10</v>
      </c>
      <c r="H233" s="27">
        <f>SUM(Tabla1[[#This Row],[PRIMER TRIMESTRE]:[CUARTO TRIMESTRE]])</f>
        <v>40</v>
      </c>
      <c r="I233" s="9">
        <v>2700</v>
      </c>
      <c r="J233" s="9">
        <f t="shared" si="7"/>
        <v>108000</v>
      </c>
      <c r="K233" s="9" t="str">
        <f>IF(Tabla1[[#This Row],[CÓDIGO DEL CATÁLOGO DE BIENES Y SERVICIOS (CBS) ]]="",AC231,"")</f>
        <v/>
      </c>
      <c r="L233" s="26"/>
      <c r="M233" s="26"/>
      <c r="N233" s="26"/>
      <c r="O233" s="28"/>
      <c r="T233" s="5" t="s">
        <v>242</v>
      </c>
      <c r="AA233" s="24"/>
      <c r="AB233" s="33"/>
    </row>
    <row r="234" spans="1:28">
      <c r="A234" s="26" t="s">
        <v>179</v>
      </c>
      <c r="B234" s="96" t="s">
        <v>525</v>
      </c>
      <c r="C234" s="26" t="s">
        <v>331</v>
      </c>
      <c r="D234" s="36">
        <v>20</v>
      </c>
      <c r="E234" s="36">
        <v>20</v>
      </c>
      <c r="F234" s="36">
        <v>20</v>
      </c>
      <c r="G234" s="36">
        <v>20</v>
      </c>
      <c r="H234" s="27">
        <f>SUM(Tabla1[[#This Row],[PRIMER TRIMESTRE]:[CUARTO TRIMESTRE]])</f>
        <v>80</v>
      </c>
      <c r="I234" s="9">
        <v>4600</v>
      </c>
      <c r="J234" s="9">
        <f t="shared" si="7"/>
        <v>368000</v>
      </c>
      <c r="K234" s="9" t="str">
        <f>IF(Tabla1[[#This Row],[CÓDIGO DEL CATÁLOGO DE BIENES Y SERVICIOS (CBS) ]]="",AC232,"")</f>
        <v/>
      </c>
      <c r="L234" s="26"/>
      <c r="M234" s="26"/>
      <c r="N234" s="26"/>
      <c r="O234" s="28"/>
      <c r="T234" s="5" t="s">
        <v>243</v>
      </c>
      <c r="AA234" s="24"/>
      <c r="AB234" s="33"/>
    </row>
    <row r="235" spans="1:28">
      <c r="A235" s="26" t="s">
        <v>179</v>
      </c>
      <c r="B235" s="96" t="s">
        <v>526</v>
      </c>
      <c r="C235" s="26" t="s">
        <v>331</v>
      </c>
      <c r="D235" s="36">
        <v>25</v>
      </c>
      <c r="E235" s="36">
        <v>25</v>
      </c>
      <c r="F235" s="36">
        <v>25</v>
      </c>
      <c r="G235" s="36">
        <v>25</v>
      </c>
      <c r="H235" s="27">
        <f>SUM(Tabla1[[#This Row],[PRIMER TRIMESTRE]:[CUARTO TRIMESTRE]])</f>
        <v>100</v>
      </c>
      <c r="I235" s="9">
        <v>12850</v>
      </c>
      <c r="J235" s="9">
        <f t="shared" si="7"/>
        <v>1285000</v>
      </c>
      <c r="K235" s="9" t="str">
        <f>IF(Tabla1[[#This Row],[CÓDIGO DEL CATÁLOGO DE BIENES Y SERVICIOS (CBS) ]]="",AC233,"")</f>
        <v/>
      </c>
      <c r="L235" s="26"/>
      <c r="M235" s="26"/>
      <c r="N235" s="26"/>
      <c r="O235" s="28"/>
      <c r="T235" s="5" t="s">
        <v>244</v>
      </c>
      <c r="AA235" s="24"/>
      <c r="AB235" s="33"/>
    </row>
    <row r="236" spans="1:28">
      <c r="A236" s="26" t="s">
        <v>179</v>
      </c>
      <c r="B236" s="96" t="s">
        <v>527</v>
      </c>
      <c r="C236" s="26" t="s">
        <v>331</v>
      </c>
      <c r="D236" s="36">
        <v>20</v>
      </c>
      <c r="E236" s="36">
        <v>20</v>
      </c>
      <c r="F236" s="36">
        <v>20</v>
      </c>
      <c r="G236" s="36">
        <v>20</v>
      </c>
      <c r="H236" s="27">
        <f>SUM(Tabla1[[#This Row],[PRIMER TRIMESTRE]:[CUARTO TRIMESTRE]])</f>
        <v>80</v>
      </c>
      <c r="I236" s="9">
        <v>6425</v>
      </c>
      <c r="J236" s="9">
        <f t="shared" si="7"/>
        <v>514000</v>
      </c>
      <c r="K236" s="9" t="str">
        <f>IF(Tabla1[[#This Row],[CÓDIGO DEL CATÁLOGO DE BIENES Y SERVICIOS (CBS) ]]="",AC234,"")</f>
        <v/>
      </c>
      <c r="L236" s="26"/>
      <c r="M236" s="26"/>
      <c r="N236" s="26"/>
      <c r="O236" s="28"/>
      <c r="T236" s="5" t="s">
        <v>245</v>
      </c>
      <c r="AA236" s="24"/>
      <c r="AB236" s="33"/>
    </row>
    <row r="237" spans="1:28">
      <c r="A237" s="26" t="s">
        <v>179</v>
      </c>
      <c r="B237" s="96" t="s">
        <v>528</v>
      </c>
      <c r="C237" s="26" t="s">
        <v>331</v>
      </c>
      <c r="D237" s="36">
        <v>20</v>
      </c>
      <c r="E237" s="36">
        <v>20</v>
      </c>
      <c r="F237" s="36">
        <v>20</v>
      </c>
      <c r="G237" s="36">
        <v>20</v>
      </c>
      <c r="H237" s="27">
        <f>SUM(Tabla1[[#This Row],[PRIMER TRIMESTRE]:[CUARTO TRIMESTRE]])</f>
        <v>80</v>
      </c>
      <c r="I237" s="9">
        <v>6800</v>
      </c>
      <c r="J237" s="9">
        <f t="shared" si="7"/>
        <v>544000</v>
      </c>
      <c r="K237" s="9" t="str">
        <f>IF(Tabla1[[#This Row],[CÓDIGO DEL CATÁLOGO DE BIENES Y SERVICIOS (CBS) ]]="",AC235,"")</f>
        <v/>
      </c>
      <c r="L237" s="26"/>
      <c r="M237" s="26"/>
      <c r="N237" s="26"/>
      <c r="O237" s="28"/>
      <c r="T237" s="5" t="s">
        <v>246</v>
      </c>
      <c r="AA237" s="24"/>
      <c r="AB237" s="33"/>
    </row>
    <row r="238" spans="1:28">
      <c r="A238" s="26" t="s">
        <v>179</v>
      </c>
      <c r="B238" s="96" t="s">
        <v>529</v>
      </c>
      <c r="C238" s="26" t="s">
        <v>331</v>
      </c>
      <c r="D238" s="36">
        <v>10</v>
      </c>
      <c r="E238" s="36">
        <v>10</v>
      </c>
      <c r="F238" s="36">
        <v>10</v>
      </c>
      <c r="G238" s="36">
        <v>10</v>
      </c>
      <c r="H238" s="27">
        <f>SUM(Tabla1[[#This Row],[PRIMER TRIMESTRE]:[CUARTO TRIMESTRE]])</f>
        <v>40</v>
      </c>
      <c r="I238" s="9">
        <v>5600</v>
      </c>
      <c r="J238" s="9">
        <f t="shared" si="7"/>
        <v>224000</v>
      </c>
      <c r="K238" s="9" t="str">
        <f>IF(Tabla1[[#This Row],[CÓDIGO DEL CATÁLOGO DE BIENES Y SERVICIOS (CBS) ]]="",AC236,"")</f>
        <v/>
      </c>
      <c r="L238" s="26"/>
      <c r="M238" s="26"/>
      <c r="N238" s="26"/>
      <c r="O238" s="28"/>
      <c r="T238" s="5" t="s">
        <v>247</v>
      </c>
      <c r="AA238" s="24"/>
      <c r="AB238" s="33"/>
    </row>
    <row r="239" spans="1:28">
      <c r="A239" s="26" t="s">
        <v>179</v>
      </c>
      <c r="B239" s="96" t="s">
        <v>530</v>
      </c>
      <c r="C239" s="26" t="s">
        <v>331</v>
      </c>
      <c r="D239" s="36">
        <v>20</v>
      </c>
      <c r="E239" s="36">
        <v>20</v>
      </c>
      <c r="F239" s="36">
        <v>20</v>
      </c>
      <c r="G239" s="36">
        <v>20</v>
      </c>
      <c r="H239" s="27">
        <f>SUM(Tabla1[[#This Row],[PRIMER TRIMESTRE]:[CUARTO TRIMESTRE]])</f>
        <v>80</v>
      </c>
      <c r="I239" s="9">
        <v>980</v>
      </c>
      <c r="J239" s="9">
        <f t="shared" si="7"/>
        <v>78400</v>
      </c>
      <c r="K239" s="9" t="str">
        <f>IF(Tabla1[[#This Row],[CÓDIGO DEL CATÁLOGO DE BIENES Y SERVICIOS (CBS) ]]="",AC237,"")</f>
        <v/>
      </c>
      <c r="L239" s="26"/>
      <c r="M239" s="26"/>
      <c r="N239" s="26"/>
      <c r="O239" s="28"/>
      <c r="T239" s="5" t="s">
        <v>248</v>
      </c>
      <c r="AA239" s="24"/>
      <c r="AB239" s="33"/>
    </row>
    <row r="240" spans="1:28">
      <c r="A240" s="26" t="s">
        <v>179</v>
      </c>
      <c r="B240" s="96" t="s">
        <v>531</v>
      </c>
      <c r="C240" s="26" t="s">
        <v>331</v>
      </c>
      <c r="D240" s="36">
        <v>10</v>
      </c>
      <c r="E240" s="36">
        <v>10</v>
      </c>
      <c r="F240" s="36">
        <v>10</v>
      </c>
      <c r="G240" s="36">
        <v>10</v>
      </c>
      <c r="H240" s="27">
        <f>SUM(Tabla1[[#This Row],[PRIMER TRIMESTRE]:[CUARTO TRIMESTRE]])</f>
        <v>40</v>
      </c>
      <c r="I240" s="9">
        <v>4500</v>
      </c>
      <c r="J240" s="9">
        <f t="shared" si="7"/>
        <v>180000</v>
      </c>
      <c r="K240" s="9" t="str">
        <f>IF(Tabla1[[#This Row],[CÓDIGO DEL CATÁLOGO DE BIENES Y SERVICIOS (CBS) ]]="",AC238,"")</f>
        <v/>
      </c>
      <c r="L240" s="26"/>
      <c r="M240" s="26"/>
      <c r="N240" s="26"/>
      <c r="O240" s="28"/>
      <c r="T240" s="5" t="s">
        <v>249</v>
      </c>
      <c r="AA240" s="24"/>
      <c r="AB240" s="33"/>
    </row>
    <row r="241" spans="1:28">
      <c r="A241" s="26" t="s">
        <v>179</v>
      </c>
      <c r="B241" s="96" t="s">
        <v>532</v>
      </c>
      <c r="C241" s="26" t="s">
        <v>331</v>
      </c>
      <c r="D241" s="36">
        <v>10</v>
      </c>
      <c r="E241" s="36">
        <v>10</v>
      </c>
      <c r="F241" s="36">
        <v>10</v>
      </c>
      <c r="G241" s="36">
        <v>10</v>
      </c>
      <c r="H241" s="27">
        <f>SUM(Tabla1[[#This Row],[PRIMER TRIMESTRE]:[CUARTO TRIMESTRE]])</f>
        <v>40</v>
      </c>
      <c r="I241" s="9">
        <v>4500</v>
      </c>
      <c r="J241" s="9">
        <f t="shared" si="7"/>
        <v>180000</v>
      </c>
      <c r="K241" s="9" t="str">
        <f>IF(Tabla1[[#This Row],[CÓDIGO DEL CATÁLOGO DE BIENES Y SERVICIOS (CBS) ]]="",AC239,"")</f>
        <v/>
      </c>
      <c r="L241" s="26"/>
      <c r="M241" s="26"/>
      <c r="N241" s="26"/>
      <c r="O241" s="28"/>
      <c r="T241" s="5" t="s">
        <v>250</v>
      </c>
      <c r="AA241" s="24"/>
      <c r="AB241" s="33"/>
    </row>
    <row r="242" spans="1:28">
      <c r="A242" s="26" t="s">
        <v>179</v>
      </c>
      <c r="B242" s="96" t="s">
        <v>533</v>
      </c>
      <c r="C242" s="26" t="s">
        <v>331</v>
      </c>
      <c r="D242" s="36">
        <v>10</v>
      </c>
      <c r="E242" s="36">
        <v>10</v>
      </c>
      <c r="F242" s="36">
        <v>10</v>
      </c>
      <c r="G242" s="36">
        <v>10</v>
      </c>
      <c r="H242" s="27">
        <f>SUM(Tabla1[[#This Row],[PRIMER TRIMESTRE]:[CUARTO TRIMESTRE]])</f>
        <v>40</v>
      </c>
      <c r="I242" s="9">
        <v>3500</v>
      </c>
      <c r="J242" s="9">
        <f t="shared" si="7"/>
        <v>140000</v>
      </c>
      <c r="K242" s="9" t="str">
        <f>IF(Tabla1[[#This Row],[CÓDIGO DEL CATÁLOGO DE BIENES Y SERVICIOS (CBS) ]]="",AC240,"")</f>
        <v/>
      </c>
      <c r="L242" s="26"/>
      <c r="M242" s="26"/>
      <c r="N242" s="26"/>
      <c r="O242" s="28"/>
      <c r="T242" s="5" t="s">
        <v>251</v>
      </c>
      <c r="AA242" s="24"/>
      <c r="AB242" s="33"/>
    </row>
    <row r="243" spans="1:28">
      <c r="A243" s="26" t="s">
        <v>179</v>
      </c>
      <c r="B243" s="96" t="s">
        <v>534</v>
      </c>
      <c r="C243" s="26" t="s">
        <v>331</v>
      </c>
      <c r="D243" s="36">
        <v>20</v>
      </c>
      <c r="E243" s="36">
        <v>20</v>
      </c>
      <c r="F243" s="36">
        <v>20</v>
      </c>
      <c r="G243" s="36">
        <v>20</v>
      </c>
      <c r="H243" s="27">
        <f>SUM(Tabla1[[#This Row],[PRIMER TRIMESTRE]:[CUARTO TRIMESTRE]])</f>
        <v>80</v>
      </c>
      <c r="I243" s="9">
        <v>5400</v>
      </c>
      <c r="J243" s="9">
        <f t="shared" si="7"/>
        <v>432000</v>
      </c>
      <c r="K243" s="9" t="str">
        <f>IF(Tabla1[[#This Row],[CÓDIGO DEL CATÁLOGO DE BIENES Y SERVICIOS (CBS) ]]="",AC241,"")</f>
        <v/>
      </c>
      <c r="L243" s="26"/>
      <c r="M243" s="26"/>
      <c r="N243" s="26"/>
      <c r="O243" s="28"/>
      <c r="T243" s="5" t="s">
        <v>252</v>
      </c>
      <c r="AA243" s="24"/>
      <c r="AB243" s="33"/>
    </row>
    <row r="244" spans="1:28">
      <c r="A244" s="26" t="s">
        <v>179</v>
      </c>
      <c r="B244" s="96" t="s">
        <v>535</v>
      </c>
      <c r="C244" s="26" t="s">
        <v>331</v>
      </c>
      <c r="D244" s="36">
        <v>5</v>
      </c>
      <c r="E244" s="36">
        <v>5</v>
      </c>
      <c r="F244" s="36">
        <v>5</v>
      </c>
      <c r="G244" s="36">
        <v>5</v>
      </c>
      <c r="H244" s="27">
        <f>SUM(Tabla1[[#This Row],[PRIMER TRIMESTRE]:[CUARTO TRIMESTRE]])</f>
        <v>20</v>
      </c>
      <c r="I244" s="9">
        <v>1300</v>
      </c>
      <c r="J244" s="9">
        <f t="shared" si="7"/>
        <v>26000</v>
      </c>
      <c r="K244" s="9" t="str">
        <f>IF(Tabla1[[#This Row],[CÓDIGO DEL CATÁLOGO DE BIENES Y SERVICIOS (CBS) ]]="",AC242,"")</f>
        <v/>
      </c>
      <c r="L244" s="26"/>
      <c r="M244" s="26"/>
      <c r="N244" s="26"/>
      <c r="O244" s="28"/>
      <c r="T244" s="5" t="s">
        <v>253</v>
      </c>
      <c r="AA244" s="24"/>
      <c r="AB244" s="33"/>
    </row>
    <row r="245" spans="1:28">
      <c r="A245" s="26" t="s">
        <v>179</v>
      </c>
      <c r="B245" s="96" t="s">
        <v>536</v>
      </c>
      <c r="C245" s="26" t="s">
        <v>331</v>
      </c>
      <c r="D245" s="36">
        <v>25</v>
      </c>
      <c r="E245" s="36">
        <v>25</v>
      </c>
      <c r="F245" s="36">
        <v>25</v>
      </c>
      <c r="G245" s="36">
        <v>25</v>
      </c>
      <c r="H245" s="27">
        <f>SUM(Tabla1[[#This Row],[PRIMER TRIMESTRE]:[CUARTO TRIMESTRE]])</f>
        <v>100</v>
      </c>
      <c r="I245" s="9">
        <v>1500</v>
      </c>
      <c r="J245" s="9">
        <f t="shared" si="7"/>
        <v>150000</v>
      </c>
      <c r="K245" s="9" t="str">
        <f>IF(Tabla1[[#This Row],[CÓDIGO DEL CATÁLOGO DE BIENES Y SERVICIOS (CBS) ]]="",AC243,"")</f>
        <v/>
      </c>
      <c r="L245" s="26"/>
      <c r="M245" s="26"/>
      <c r="N245" s="26"/>
      <c r="O245" s="28"/>
      <c r="T245" s="5" t="s">
        <v>254</v>
      </c>
      <c r="AA245" s="24"/>
      <c r="AB245" s="33"/>
    </row>
    <row r="246" spans="1:28">
      <c r="A246" s="26" t="s">
        <v>179</v>
      </c>
      <c r="B246" s="96" t="s">
        <v>537</v>
      </c>
      <c r="C246" s="26" t="s">
        <v>331</v>
      </c>
      <c r="D246" s="36">
        <v>3</v>
      </c>
      <c r="E246" s="36">
        <v>3</v>
      </c>
      <c r="F246" s="36">
        <v>3</v>
      </c>
      <c r="G246" s="36">
        <v>3</v>
      </c>
      <c r="H246" s="27">
        <f>SUM(Tabla1[[#This Row],[PRIMER TRIMESTRE]:[CUARTO TRIMESTRE]])</f>
        <v>12</v>
      </c>
      <c r="I246" s="9">
        <v>5000</v>
      </c>
      <c r="J246" s="9">
        <f t="shared" si="7"/>
        <v>60000</v>
      </c>
      <c r="K246" s="9" t="str">
        <f>IF(Tabla1[[#This Row],[CÓDIGO DEL CATÁLOGO DE BIENES Y SERVICIOS (CBS) ]]="",AC244,"")</f>
        <v/>
      </c>
      <c r="L246" s="26"/>
      <c r="M246" s="26"/>
      <c r="N246" s="26"/>
      <c r="O246" s="28"/>
      <c r="T246" s="5" t="s">
        <v>255</v>
      </c>
      <c r="AA246" s="24"/>
      <c r="AB246" s="33"/>
    </row>
    <row r="247" spans="1:28">
      <c r="A247" s="26" t="s">
        <v>179</v>
      </c>
      <c r="B247" s="96" t="s">
        <v>490</v>
      </c>
      <c r="C247" s="26" t="s">
        <v>331</v>
      </c>
      <c r="D247" s="40">
        <v>0</v>
      </c>
      <c r="E247" s="40">
        <v>0</v>
      </c>
      <c r="F247" s="40">
        <v>0</v>
      </c>
      <c r="G247" s="40">
        <v>0</v>
      </c>
      <c r="H247" s="27">
        <f>SUM(Tabla1[[#This Row],[PRIMER TRIMESTRE]:[CUARTO TRIMESTRE]])</f>
        <v>0</v>
      </c>
      <c r="I247" s="9">
        <v>200</v>
      </c>
      <c r="J247" s="9">
        <f t="shared" si="7"/>
        <v>0</v>
      </c>
      <c r="K247" s="9" t="str">
        <f>IF(Tabla1[[#This Row],[CÓDIGO DEL CATÁLOGO DE BIENES Y SERVICIOS (CBS) ]]="",AC245,"")</f>
        <v/>
      </c>
      <c r="L247" s="26"/>
      <c r="M247" s="26"/>
      <c r="N247" s="26"/>
      <c r="O247" s="28"/>
      <c r="T247" s="5" t="s">
        <v>256</v>
      </c>
      <c r="AA247" s="24"/>
      <c r="AB247" s="33"/>
    </row>
    <row r="248" spans="1:28">
      <c r="A248" s="26" t="s">
        <v>179</v>
      </c>
      <c r="B248" s="96" t="s">
        <v>538</v>
      </c>
      <c r="C248" s="26" t="s">
        <v>331</v>
      </c>
      <c r="D248" s="36">
        <v>50</v>
      </c>
      <c r="E248" s="36">
        <v>50</v>
      </c>
      <c r="F248" s="36">
        <v>50</v>
      </c>
      <c r="G248" s="36">
        <v>50</v>
      </c>
      <c r="H248" s="27">
        <f>SUM(Tabla1[[#This Row],[PRIMER TRIMESTRE]:[CUARTO TRIMESTRE]])</f>
        <v>200</v>
      </c>
      <c r="I248" s="9">
        <v>47000</v>
      </c>
      <c r="J248" s="9">
        <f t="shared" si="7"/>
        <v>9400000</v>
      </c>
      <c r="K248" s="9" t="str">
        <f>IF(Tabla1[[#This Row],[CÓDIGO DEL CATÁLOGO DE BIENES Y SERVICIOS (CBS) ]]="",AC246,"")</f>
        <v/>
      </c>
      <c r="L248" s="26"/>
      <c r="M248" s="26"/>
      <c r="N248" s="26"/>
      <c r="O248" s="28"/>
      <c r="T248" s="5" t="s">
        <v>257</v>
      </c>
      <c r="AA248" s="24"/>
      <c r="AB248" s="33"/>
    </row>
    <row r="249" spans="1:28">
      <c r="A249" s="26" t="s">
        <v>179</v>
      </c>
      <c r="B249" s="96" t="s">
        <v>539</v>
      </c>
      <c r="C249" s="26" t="s">
        <v>331</v>
      </c>
      <c r="D249" s="36">
        <v>3</v>
      </c>
      <c r="E249" s="36">
        <v>0</v>
      </c>
      <c r="F249" s="36">
        <v>1</v>
      </c>
      <c r="G249" s="36">
        <v>0</v>
      </c>
      <c r="H249" s="27">
        <f>SUM(Tabla1[[#This Row],[PRIMER TRIMESTRE]:[CUARTO TRIMESTRE]])</f>
        <v>4</v>
      </c>
      <c r="I249" s="9">
        <v>5000</v>
      </c>
      <c r="J249" s="9">
        <f t="shared" si="7"/>
        <v>20000</v>
      </c>
      <c r="K249" s="9" t="str">
        <f>IF(Tabla1[[#This Row],[CÓDIGO DEL CATÁLOGO DE BIENES Y SERVICIOS (CBS) ]]="",AC247,"")</f>
        <v/>
      </c>
      <c r="L249" s="26"/>
      <c r="M249" s="26"/>
      <c r="N249" s="26"/>
      <c r="O249" s="28"/>
      <c r="T249" s="5" t="s">
        <v>258</v>
      </c>
      <c r="AA249" s="24"/>
      <c r="AB249" s="33"/>
    </row>
    <row r="250" spans="1:28">
      <c r="A250" s="26" t="s">
        <v>179</v>
      </c>
      <c r="B250" s="96" t="s">
        <v>540</v>
      </c>
      <c r="C250" s="26" t="s">
        <v>331</v>
      </c>
      <c r="D250" s="36">
        <v>2</v>
      </c>
      <c r="E250" s="36">
        <v>0</v>
      </c>
      <c r="F250" s="36">
        <v>1</v>
      </c>
      <c r="G250" s="36">
        <v>0</v>
      </c>
      <c r="H250" s="27">
        <f>SUM(Tabla1[[#This Row],[PRIMER TRIMESTRE]:[CUARTO TRIMESTRE]])</f>
        <v>3</v>
      </c>
      <c r="I250" s="9">
        <v>2700</v>
      </c>
      <c r="J250" s="9">
        <f t="shared" si="7"/>
        <v>8100</v>
      </c>
      <c r="K250" s="9" t="str">
        <f>IF(Tabla1[[#This Row],[CÓDIGO DEL CATÁLOGO DE BIENES Y SERVICIOS (CBS) ]]="",AC248,"")</f>
        <v/>
      </c>
      <c r="L250" s="26"/>
      <c r="M250" s="26"/>
      <c r="N250" s="26"/>
      <c r="O250" s="28"/>
      <c r="T250" s="5" t="s">
        <v>259</v>
      </c>
      <c r="AA250" s="24"/>
      <c r="AB250" s="33"/>
    </row>
    <row r="251" spans="1:28">
      <c r="A251" s="26" t="s">
        <v>179</v>
      </c>
      <c r="B251" s="96" t="s">
        <v>541</v>
      </c>
      <c r="C251" s="26" t="s">
        <v>331</v>
      </c>
      <c r="D251" s="36">
        <v>20</v>
      </c>
      <c r="E251" s="36">
        <v>5</v>
      </c>
      <c r="F251" s="36">
        <v>5</v>
      </c>
      <c r="G251" s="36">
        <v>5</v>
      </c>
      <c r="H251" s="27">
        <f>SUM(Tabla1[[#This Row],[PRIMER TRIMESTRE]:[CUARTO TRIMESTRE]])</f>
        <v>35</v>
      </c>
      <c r="I251" s="9">
        <v>500</v>
      </c>
      <c r="J251" s="9">
        <f t="shared" si="7"/>
        <v>17500</v>
      </c>
      <c r="K251" s="9" t="str">
        <f>IF(Tabla1[[#This Row],[CÓDIGO DEL CATÁLOGO DE BIENES Y SERVICIOS (CBS) ]]="",AC249,"")</f>
        <v/>
      </c>
      <c r="L251" s="26"/>
      <c r="M251" s="26"/>
      <c r="N251" s="26"/>
      <c r="O251" s="28"/>
      <c r="T251" s="5" t="s">
        <v>260</v>
      </c>
      <c r="AA251" s="24"/>
      <c r="AB251" s="33"/>
    </row>
    <row r="252" spans="1:28">
      <c r="A252" s="26" t="s">
        <v>179</v>
      </c>
      <c r="B252" s="96" t="s">
        <v>542</v>
      </c>
      <c r="C252" s="26" t="s">
        <v>331</v>
      </c>
      <c r="D252" s="36">
        <v>10</v>
      </c>
      <c r="E252" s="36">
        <v>10</v>
      </c>
      <c r="F252" s="36">
        <v>10</v>
      </c>
      <c r="G252" s="36">
        <v>10</v>
      </c>
      <c r="H252" s="27">
        <f>SUM(Tabla1[[#This Row],[PRIMER TRIMESTRE]:[CUARTO TRIMESTRE]])</f>
        <v>40</v>
      </c>
      <c r="I252" s="9">
        <v>35000</v>
      </c>
      <c r="J252" s="9">
        <f t="shared" si="7"/>
        <v>1400000</v>
      </c>
      <c r="K252" s="9" t="str">
        <f>IF(Tabla1[[#This Row],[CÓDIGO DEL CATÁLOGO DE BIENES Y SERVICIOS (CBS) ]]="",AC250,"")</f>
        <v/>
      </c>
      <c r="L252" s="26"/>
      <c r="M252" s="26"/>
      <c r="N252" s="26"/>
      <c r="O252" s="28"/>
      <c r="T252" s="5" t="s">
        <v>261</v>
      </c>
      <c r="AA252" s="24"/>
      <c r="AB252" s="33"/>
    </row>
    <row r="253" spans="1:28">
      <c r="A253" s="26" t="s">
        <v>179</v>
      </c>
      <c r="B253" s="96" t="s">
        <v>543</v>
      </c>
      <c r="C253" s="26" t="s">
        <v>331</v>
      </c>
      <c r="D253" s="36">
        <v>10</v>
      </c>
      <c r="E253" s="36">
        <v>15</v>
      </c>
      <c r="F253" s="36">
        <v>15</v>
      </c>
      <c r="G253" s="36">
        <v>10</v>
      </c>
      <c r="H253" s="27">
        <f>SUM(Tabla1[[#This Row],[PRIMER TRIMESTRE]:[CUARTO TRIMESTRE]])</f>
        <v>50</v>
      </c>
      <c r="I253" s="9">
        <v>60000</v>
      </c>
      <c r="J253" s="9">
        <f t="shared" si="7"/>
        <v>3000000</v>
      </c>
      <c r="K253" s="9" t="str">
        <f>IF(Tabla1[[#This Row],[CÓDIGO DEL CATÁLOGO DE BIENES Y SERVICIOS (CBS) ]]="",AC251,"")</f>
        <v/>
      </c>
      <c r="L253" s="26"/>
      <c r="M253" s="26"/>
      <c r="N253" s="26"/>
      <c r="O253" s="28"/>
      <c r="T253" s="5" t="s">
        <v>262</v>
      </c>
      <c r="AA253" s="24"/>
      <c r="AB253" s="33"/>
    </row>
    <row r="254" spans="1:28">
      <c r="A254" s="26" t="s">
        <v>179</v>
      </c>
      <c r="B254" s="96" t="s">
        <v>544</v>
      </c>
      <c r="C254" s="26" t="s">
        <v>331</v>
      </c>
      <c r="D254" s="36">
        <v>0</v>
      </c>
      <c r="E254" s="36">
        <v>0</v>
      </c>
      <c r="F254" s="36">
        <v>0</v>
      </c>
      <c r="G254" s="36">
        <v>0</v>
      </c>
      <c r="H254" s="27">
        <f>SUM(Tabla1[[#This Row],[PRIMER TRIMESTRE]:[CUARTO TRIMESTRE]])</f>
        <v>0</v>
      </c>
      <c r="I254" s="9">
        <v>3500</v>
      </c>
      <c r="J254" s="9">
        <f t="shared" si="7"/>
        <v>0</v>
      </c>
      <c r="K254" s="9" t="str">
        <f>IF(Tabla1[[#This Row],[CÓDIGO DEL CATÁLOGO DE BIENES Y SERVICIOS (CBS) ]]="",AC252,"")</f>
        <v/>
      </c>
      <c r="L254" s="26"/>
      <c r="M254" s="26"/>
      <c r="N254" s="26"/>
      <c r="O254" s="28"/>
      <c r="T254" s="5" t="s">
        <v>263</v>
      </c>
      <c r="AA254" s="24"/>
      <c r="AB254" s="33"/>
    </row>
    <row r="255" spans="1:28">
      <c r="A255" s="26" t="s">
        <v>179</v>
      </c>
      <c r="B255" s="96" t="s">
        <v>545</v>
      </c>
      <c r="C255" s="26" t="s">
        <v>331</v>
      </c>
      <c r="D255" s="36">
        <v>50</v>
      </c>
      <c r="E255" s="36">
        <v>15</v>
      </c>
      <c r="F255" s="36">
        <v>15</v>
      </c>
      <c r="G255" s="36">
        <v>15</v>
      </c>
      <c r="H255" s="27">
        <f>SUM(Tabla1[[#This Row],[PRIMER TRIMESTRE]:[CUARTO TRIMESTRE]])</f>
        <v>95</v>
      </c>
      <c r="I255" s="9">
        <v>5000</v>
      </c>
      <c r="J255" s="9">
        <f t="shared" si="7"/>
        <v>475000</v>
      </c>
      <c r="K255" s="9" t="str">
        <f>IF(Tabla1[[#This Row],[CÓDIGO DEL CATÁLOGO DE BIENES Y SERVICIOS (CBS) ]]="",AC253,"")</f>
        <v/>
      </c>
      <c r="L255" s="26"/>
      <c r="M255" s="26"/>
      <c r="N255" s="26"/>
      <c r="O255" s="28"/>
      <c r="T255" s="5" t="s">
        <v>264</v>
      </c>
      <c r="AA255" s="24"/>
      <c r="AB255" s="33"/>
    </row>
    <row r="256" spans="1:28">
      <c r="A256" s="26" t="s">
        <v>179</v>
      </c>
      <c r="B256" s="96" t="s">
        <v>546</v>
      </c>
      <c r="C256" s="26" t="s">
        <v>331</v>
      </c>
      <c r="D256" s="36">
        <v>20</v>
      </c>
      <c r="E256" s="36">
        <v>15</v>
      </c>
      <c r="F256" s="36">
        <v>15</v>
      </c>
      <c r="G256" s="36">
        <v>10</v>
      </c>
      <c r="H256" s="27">
        <f>SUM(Tabla1[[#This Row],[PRIMER TRIMESTRE]:[CUARTO TRIMESTRE]])</f>
        <v>60</v>
      </c>
      <c r="I256" s="9">
        <v>36308.769999999997</v>
      </c>
      <c r="J256" s="9">
        <f t="shared" si="7"/>
        <v>2178526.1999999997</v>
      </c>
      <c r="K256" s="9" t="str">
        <f>IF(Tabla1[[#This Row],[CÓDIGO DEL CATÁLOGO DE BIENES Y SERVICIOS (CBS) ]]="",AC254,"")</f>
        <v/>
      </c>
      <c r="L256" s="26"/>
      <c r="M256" s="26"/>
      <c r="N256" s="26"/>
      <c r="O256" s="28"/>
      <c r="T256" s="5" t="s">
        <v>265</v>
      </c>
      <c r="AA256" s="24"/>
      <c r="AB256" s="33"/>
    </row>
    <row r="257" spans="1:28">
      <c r="A257" s="26" t="s">
        <v>179</v>
      </c>
      <c r="B257" s="96" t="s">
        <v>547</v>
      </c>
      <c r="C257" s="26" t="s">
        <v>331</v>
      </c>
      <c r="D257" s="36">
        <v>40</v>
      </c>
      <c r="E257" s="36">
        <v>40</v>
      </c>
      <c r="F257" s="36">
        <v>40</v>
      </c>
      <c r="G257" s="36">
        <v>40</v>
      </c>
      <c r="H257" s="27">
        <f>SUM(Tabla1[[#This Row],[PRIMER TRIMESTRE]:[CUARTO TRIMESTRE]])</f>
        <v>160</v>
      </c>
      <c r="I257" s="9">
        <v>10750</v>
      </c>
      <c r="J257" s="9">
        <f t="shared" si="7"/>
        <v>1720000</v>
      </c>
      <c r="K257" s="9" t="str">
        <f>IF(Tabla1[[#This Row],[CÓDIGO DEL CATÁLOGO DE BIENES Y SERVICIOS (CBS) ]]="",AC255,"")</f>
        <v/>
      </c>
      <c r="L257" s="26"/>
      <c r="M257" s="26"/>
      <c r="N257" s="26"/>
      <c r="O257" s="28"/>
      <c r="T257" s="5" t="s">
        <v>266</v>
      </c>
      <c r="AA257" s="24"/>
      <c r="AB257" s="33"/>
    </row>
    <row r="258" spans="1:28">
      <c r="A258" s="26" t="s">
        <v>179</v>
      </c>
      <c r="B258" s="96" t="s">
        <v>548</v>
      </c>
      <c r="C258" s="26" t="s">
        <v>331</v>
      </c>
      <c r="D258" s="36">
        <v>40</v>
      </c>
      <c r="E258" s="36">
        <v>10</v>
      </c>
      <c r="F258" s="36">
        <v>10</v>
      </c>
      <c r="G258" s="36">
        <v>10</v>
      </c>
      <c r="H258" s="27">
        <f>SUM(Tabla1[[#This Row],[PRIMER TRIMESTRE]:[CUARTO TRIMESTRE]])</f>
        <v>70</v>
      </c>
      <c r="I258" s="9">
        <v>6254</v>
      </c>
      <c r="J258" s="9">
        <f t="shared" si="7"/>
        <v>437780</v>
      </c>
      <c r="K258" s="9" t="str">
        <f>IF(Tabla1[[#This Row],[CÓDIGO DEL CATÁLOGO DE BIENES Y SERVICIOS (CBS) ]]="",AC256,"")</f>
        <v/>
      </c>
      <c r="L258" s="26"/>
      <c r="M258" s="26"/>
      <c r="N258" s="26"/>
      <c r="O258" s="28"/>
      <c r="T258" s="5" t="s">
        <v>267</v>
      </c>
      <c r="AA258" s="24"/>
      <c r="AB258" s="33"/>
    </row>
    <row r="259" spans="1:28">
      <c r="A259" s="26" t="s">
        <v>179</v>
      </c>
      <c r="B259" s="96" t="s">
        <v>549</v>
      </c>
      <c r="C259" s="26" t="s">
        <v>331</v>
      </c>
      <c r="D259" s="36">
        <v>50</v>
      </c>
      <c r="E259" s="36">
        <v>30</v>
      </c>
      <c r="F259" s="36">
        <v>20</v>
      </c>
      <c r="G259" s="36">
        <v>10</v>
      </c>
      <c r="H259" s="27">
        <f>SUM(Tabla1[[#This Row],[PRIMER TRIMESTRE]:[CUARTO TRIMESTRE]])</f>
        <v>110</v>
      </c>
      <c r="I259" s="9">
        <v>2200</v>
      </c>
      <c r="J259" s="9">
        <f t="shared" si="7"/>
        <v>242000</v>
      </c>
      <c r="K259" s="9" t="str">
        <f>IF(Tabla1[[#This Row],[CÓDIGO DEL CATÁLOGO DE BIENES Y SERVICIOS (CBS) ]]="",AC257,"")</f>
        <v/>
      </c>
      <c r="L259" s="26"/>
      <c r="M259" s="26"/>
      <c r="N259" s="26"/>
      <c r="O259" s="28"/>
      <c r="T259" s="5" t="s">
        <v>268</v>
      </c>
      <c r="AA259" s="24"/>
      <c r="AB259" s="33"/>
    </row>
    <row r="260" spans="1:28">
      <c r="A260" s="26" t="s">
        <v>179</v>
      </c>
      <c r="B260" s="96" t="s">
        <v>550</v>
      </c>
      <c r="C260" s="26" t="s">
        <v>331</v>
      </c>
      <c r="D260" s="36">
        <v>50</v>
      </c>
      <c r="E260" s="36">
        <v>0</v>
      </c>
      <c r="F260" s="36">
        <v>50</v>
      </c>
      <c r="G260" s="36">
        <v>0</v>
      </c>
      <c r="H260" s="27">
        <f>SUM(Tabla1[[#This Row],[PRIMER TRIMESTRE]:[CUARTO TRIMESTRE]])</f>
        <v>100</v>
      </c>
      <c r="I260" s="9">
        <v>480.26</v>
      </c>
      <c r="J260" s="9">
        <f t="shared" si="7"/>
        <v>48026</v>
      </c>
      <c r="K260" s="9" t="str">
        <f>IF(Tabla1[[#This Row],[CÓDIGO DEL CATÁLOGO DE BIENES Y SERVICIOS (CBS) ]]="",AC258,"")</f>
        <v/>
      </c>
      <c r="L260" s="26"/>
      <c r="M260" s="26"/>
      <c r="N260" s="26"/>
      <c r="O260" s="28"/>
      <c r="T260" s="5" t="s">
        <v>269</v>
      </c>
      <c r="AA260" s="24"/>
      <c r="AB260" s="33"/>
    </row>
    <row r="261" spans="1:28">
      <c r="A261" s="26" t="s">
        <v>179</v>
      </c>
      <c r="B261" s="96" t="s">
        <v>551</v>
      </c>
      <c r="C261" s="26" t="s">
        <v>331</v>
      </c>
      <c r="D261" s="36">
        <v>10</v>
      </c>
      <c r="E261" s="36">
        <v>5</v>
      </c>
      <c r="F261" s="36">
        <v>5</v>
      </c>
      <c r="G261" s="36">
        <v>5</v>
      </c>
      <c r="H261" s="27">
        <f>SUM(Tabla1[[#This Row],[PRIMER TRIMESTRE]:[CUARTO TRIMESTRE]])</f>
        <v>25</v>
      </c>
      <c r="I261" s="9">
        <v>182</v>
      </c>
      <c r="J261" s="9">
        <f t="shared" ref="J261:J292" si="8">+H261*I261</f>
        <v>4550</v>
      </c>
      <c r="K261" s="9" t="str">
        <f>IF(Tabla1[[#This Row],[CÓDIGO DEL CATÁLOGO DE BIENES Y SERVICIOS (CBS) ]]="",AC259,"")</f>
        <v/>
      </c>
      <c r="L261" s="26"/>
      <c r="M261" s="26"/>
      <c r="N261" s="26"/>
      <c r="O261" s="28"/>
      <c r="T261" s="5" t="s">
        <v>270</v>
      </c>
      <c r="AA261" s="24"/>
      <c r="AB261" s="33"/>
    </row>
    <row r="262" spans="1:28">
      <c r="A262" s="26" t="s">
        <v>179</v>
      </c>
      <c r="B262" s="96" t="s">
        <v>552</v>
      </c>
      <c r="C262" s="26" t="s">
        <v>331</v>
      </c>
      <c r="D262" s="36">
        <v>10</v>
      </c>
      <c r="E262" s="36">
        <v>5</v>
      </c>
      <c r="F262" s="36">
        <v>5</v>
      </c>
      <c r="G262" s="36">
        <v>5</v>
      </c>
      <c r="H262" s="27">
        <f>SUM(Tabla1[[#This Row],[PRIMER TRIMESTRE]:[CUARTO TRIMESTRE]])</f>
        <v>25</v>
      </c>
      <c r="I262" s="9">
        <v>70</v>
      </c>
      <c r="J262" s="9">
        <f t="shared" si="8"/>
        <v>1750</v>
      </c>
      <c r="K262" s="9" t="str">
        <f>IF(Tabla1[[#This Row],[CÓDIGO DEL CATÁLOGO DE BIENES Y SERVICIOS (CBS) ]]="",AC260,"")</f>
        <v/>
      </c>
      <c r="L262" s="26"/>
      <c r="M262" s="26"/>
      <c r="N262" s="26"/>
      <c r="O262" s="28"/>
      <c r="T262" s="5" t="s">
        <v>271</v>
      </c>
      <c r="AA262" s="24"/>
      <c r="AB262" s="33"/>
    </row>
    <row r="263" spans="1:28">
      <c r="A263" s="26" t="s">
        <v>179</v>
      </c>
      <c r="B263" s="96" t="s">
        <v>553</v>
      </c>
      <c r="C263" s="26" t="s">
        <v>331</v>
      </c>
      <c r="D263" s="36">
        <v>20</v>
      </c>
      <c r="E263" s="36">
        <v>20</v>
      </c>
      <c r="F263" s="36">
        <v>20</v>
      </c>
      <c r="G263" s="36">
        <v>20</v>
      </c>
      <c r="H263" s="27">
        <f>SUM(Tabla1[[#This Row],[PRIMER TRIMESTRE]:[CUARTO TRIMESTRE]])</f>
        <v>80</v>
      </c>
      <c r="I263" s="9">
        <v>1725.4</v>
      </c>
      <c r="J263" s="9">
        <f t="shared" si="8"/>
        <v>138032</v>
      </c>
      <c r="K263" s="9" t="str">
        <f>IF(Tabla1[[#This Row],[CÓDIGO DEL CATÁLOGO DE BIENES Y SERVICIOS (CBS) ]]="",AC261,"")</f>
        <v/>
      </c>
      <c r="L263" s="26"/>
      <c r="M263" s="26"/>
      <c r="N263" s="26"/>
      <c r="O263" s="28"/>
      <c r="T263" s="5" t="s">
        <v>272</v>
      </c>
      <c r="AA263" s="24"/>
      <c r="AB263" s="33"/>
    </row>
    <row r="264" spans="1:28">
      <c r="A264" s="26" t="s">
        <v>179</v>
      </c>
      <c r="B264" s="96" t="s">
        <v>554</v>
      </c>
      <c r="C264" s="26" t="s">
        <v>331</v>
      </c>
      <c r="D264" s="36">
        <v>12</v>
      </c>
      <c r="E264" s="36">
        <v>12</v>
      </c>
      <c r="F264" s="36">
        <v>12</v>
      </c>
      <c r="G264" s="36">
        <v>12</v>
      </c>
      <c r="H264" s="27">
        <f>SUM(Tabla1[[#This Row],[PRIMER TRIMESTRE]:[CUARTO TRIMESTRE]])</f>
        <v>48</v>
      </c>
      <c r="I264" s="9">
        <v>1065.28</v>
      </c>
      <c r="J264" s="9">
        <f t="shared" si="8"/>
        <v>51133.440000000002</v>
      </c>
      <c r="K264" s="9" t="str">
        <f>IF(Tabla1[[#This Row],[CÓDIGO DEL CATÁLOGO DE BIENES Y SERVICIOS (CBS) ]]="",AC262,"")</f>
        <v/>
      </c>
      <c r="L264" s="26"/>
      <c r="M264" s="26"/>
      <c r="N264" s="26"/>
      <c r="O264" s="28"/>
      <c r="T264" s="5" t="s">
        <v>273</v>
      </c>
      <c r="AA264" s="24"/>
      <c r="AB264" s="33"/>
    </row>
    <row r="265" spans="1:28">
      <c r="A265" s="26" t="s">
        <v>179</v>
      </c>
      <c r="B265" s="96" t="s">
        <v>555</v>
      </c>
      <c r="C265" s="26" t="s">
        <v>331</v>
      </c>
      <c r="D265" s="36">
        <v>5</v>
      </c>
      <c r="E265" s="36">
        <v>5</v>
      </c>
      <c r="F265" s="36">
        <v>5</v>
      </c>
      <c r="G265" s="36">
        <v>5</v>
      </c>
      <c r="H265" s="27">
        <f>SUM(Tabla1[[#This Row],[PRIMER TRIMESTRE]:[CUARTO TRIMESTRE]])</f>
        <v>20</v>
      </c>
      <c r="I265" s="9">
        <v>2907.52</v>
      </c>
      <c r="J265" s="9">
        <f t="shared" si="8"/>
        <v>58150.400000000001</v>
      </c>
      <c r="K265" s="9" t="str">
        <f>IF(Tabla1[[#This Row],[CÓDIGO DEL CATÁLOGO DE BIENES Y SERVICIOS (CBS) ]]="",AC263,"")</f>
        <v/>
      </c>
      <c r="L265" s="26"/>
      <c r="M265" s="26"/>
      <c r="N265" s="26"/>
      <c r="O265" s="28"/>
      <c r="T265" s="5" t="s">
        <v>274</v>
      </c>
      <c r="AA265" s="24"/>
      <c r="AB265" s="33"/>
    </row>
    <row r="266" spans="1:28">
      <c r="A266" s="26" t="s">
        <v>179</v>
      </c>
      <c r="B266" s="96" t="s">
        <v>556</v>
      </c>
      <c r="C266" s="26" t="s">
        <v>331</v>
      </c>
      <c r="D266" s="36">
        <v>5</v>
      </c>
      <c r="E266" s="36">
        <v>5</v>
      </c>
      <c r="F266" s="36">
        <v>5</v>
      </c>
      <c r="G266" s="36">
        <v>5</v>
      </c>
      <c r="H266" s="27">
        <f>SUM(Tabla1[[#This Row],[PRIMER TRIMESTRE]:[CUARTO TRIMESTRE]])</f>
        <v>20</v>
      </c>
      <c r="I266" s="9">
        <v>1416</v>
      </c>
      <c r="J266" s="9">
        <f t="shared" si="8"/>
        <v>28320</v>
      </c>
      <c r="K266" s="9" t="str">
        <f>IF(Tabla1[[#This Row],[CÓDIGO DEL CATÁLOGO DE BIENES Y SERVICIOS (CBS) ]]="",AC264,"")</f>
        <v/>
      </c>
      <c r="L266" s="26"/>
      <c r="M266" s="26"/>
      <c r="N266" s="26"/>
      <c r="O266" s="28"/>
      <c r="T266" s="4" t="s">
        <v>14</v>
      </c>
      <c r="AA266" s="24"/>
      <c r="AB266" s="33"/>
    </row>
    <row r="267" spans="1:28">
      <c r="A267" s="26" t="s">
        <v>179</v>
      </c>
      <c r="B267" s="96" t="s">
        <v>557</v>
      </c>
      <c r="C267" s="26" t="s">
        <v>331</v>
      </c>
      <c r="D267" s="36">
        <v>7</v>
      </c>
      <c r="E267" s="36">
        <v>7</v>
      </c>
      <c r="F267" s="36">
        <v>7</v>
      </c>
      <c r="G267" s="36">
        <v>7</v>
      </c>
      <c r="H267" s="27">
        <f>SUM(Tabla1[[#This Row],[PRIMER TRIMESTRE]:[CUARTO TRIMESTRE]])</f>
        <v>28</v>
      </c>
      <c r="I267" s="9">
        <v>5571.81</v>
      </c>
      <c r="J267" s="9">
        <f t="shared" si="8"/>
        <v>156010.68000000002</v>
      </c>
      <c r="K267" s="9" t="str">
        <f>IF(Tabla1[[#This Row],[CÓDIGO DEL CATÁLOGO DE BIENES Y SERVICIOS (CBS) ]]="",AC265,"")</f>
        <v/>
      </c>
      <c r="L267" s="26"/>
      <c r="M267" s="26"/>
      <c r="N267" s="26"/>
      <c r="O267" s="28"/>
      <c r="T267" s="5" t="s">
        <v>275</v>
      </c>
      <c r="AA267" s="24"/>
      <c r="AB267" s="33"/>
    </row>
    <row r="268" spans="1:28">
      <c r="A268" s="26" t="s">
        <v>179</v>
      </c>
      <c r="B268" s="96" t="s">
        <v>558</v>
      </c>
      <c r="C268" s="26" t="s">
        <v>331</v>
      </c>
      <c r="D268" s="36">
        <v>7</v>
      </c>
      <c r="E268" s="36">
        <v>7</v>
      </c>
      <c r="F268" s="36">
        <v>7</v>
      </c>
      <c r="G268" s="36">
        <v>7</v>
      </c>
      <c r="H268" s="27">
        <f>SUM(Tabla1[[#This Row],[PRIMER TRIMESTRE]:[CUARTO TRIMESTRE]])</f>
        <v>28</v>
      </c>
      <c r="I268" s="9">
        <v>3854.67</v>
      </c>
      <c r="J268" s="9">
        <f t="shared" si="8"/>
        <v>107930.76000000001</v>
      </c>
      <c r="K268" s="9" t="str">
        <f>IF(Tabla1[[#This Row],[CÓDIGO DEL CATÁLOGO DE BIENES Y SERVICIOS (CBS) ]]="",AC266,"")</f>
        <v/>
      </c>
      <c r="L268" s="26"/>
      <c r="M268" s="26"/>
      <c r="N268" s="26"/>
      <c r="O268" s="28"/>
      <c r="T268" s="5" t="s">
        <v>276</v>
      </c>
      <c r="AA268" s="24"/>
      <c r="AB268" s="33"/>
    </row>
    <row r="269" spans="1:28">
      <c r="A269" s="26" t="s">
        <v>179</v>
      </c>
      <c r="B269" s="96" t="s">
        <v>559</v>
      </c>
      <c r="C269" s="26" t="s">
        <v>331</v>
      </c>
      <c r="D269" s="36">
        <v>7</v>
      </c>
      <c r="E269" s="36">
        <v>7</v>
      </c>
      <c r="F269" s="36">
        <v>7</v>
      </c>
      <c r="G269" s="36">
        <v>7</v>
      </c>
      <c r="H269" s="27">
        <f>SUM(Tabla1[[#This Row],[PRIMER TRIMESTRE]:[CUARTO TRIMESTRE]])</f>
        <v>28</v>
      </c>
      <c r="I269" s="9">
        <v>2845.11</v>
      </c>
      <c r="J269" s="9">
        <f t="shared" si="8"/>
        <v>79663.08</v>
      </c>
      <c r="K269" s="9" t="str">
        <f>IF(Tabla1[[#This Row],[CÓDIGO DEL CATÁLOGO DE BIENES Y SERVICIOS (CBS) ]]="",AC267,"")</f>
        <v/>
      </c>
      <c r="L269" s="26"/>
      <c r="M269" s="26"/>
      <c r="N269" s="26"/>
      <c r="O269" s="28"/>
      <c r="T269" s="5" t="s">
        <v>277</v>
      </c>
      <c r="AA269" s="24"/>
      <c r="AB269" s="33"/>
    </row>
    <row r="270" spans="1:28">
      <c r="A270" s="26" t="s">
        <v>179</v>
      </c>
      <c r="B270" s="96" t="s">
        <v>560</v>
      </c>
      <c r="C270" s="26" t="s">
        <v>331</v>
      </c>
      <c r="D270" s="36">
        <v>7</v>
      </c>
      <c r="E270" s="36">
        <v>7</v>
      </c>
      <c r="F270" s="36">
        <v>7</v>
      </c>
      <c r="G270" s="36">
        <v>7</v>
      </c>
      <c r="H270" s="27">
        <f>SUM(Tabla1[[#This Row],[PRIMER TRIMESTRE]:[CUARTO TRIMESTRE]])</f>
        <v>28</v>
      </c>
      <c r="I270" s="9">
        <v>2955.9</v>
      </c>
      <c r="J270" s="9">
        <f t="shared" si="8"/>
        <v>82765.2</v>
      </c>
      <c r="K270" s="9" t="str">
        <f>IF(Tabla1[[#This Row],[CÓDIGO DEL CATÁLOGO DE BIENES Y SERVICIOS (CBS) ]]="",AC268,"")</f>
        <v/>
      </c>
      <c r="L270" s="26"/>
      <c r="M270" s="26"/>
      <c r="N270" s="26"/>
      <c r="O270" s="28"/>
      <c r="T270" s="5" t="s">
        <v>278</v>
      </c>
      <c r="AA270" s="24"/>
      <c r="AB270" s="33"/>
    </row>
    <row r="271" spans="1:28">
      <c r="A271" s="26" t="s">
        <v>179</v>
      </c>
      <c r="B271" s="96" t="s">
        <v>561</v>
      </c>
      <c r="C271" s="26" t="s">
        <v>331</v>
      </c>
      <c r="D271" s="36">
        <v>1</v>
      </c>
      <c r="E271" s="36">
        <v>0</v>
      </c>
      <c r="F271" s="36">
        <v>0</v>
      </c>
      <c r="G271" s="36">
        <v>0</v>
      </c>
      <c r="H271" s="27">
        <f>SUM(Tabla1[[#This Row],[PRIMER TRIMESTRE]:[CUARTO TRIMESTRE]])</f>
        <v>1</v>
      </c>
      <c r="I271" s="9">
        <v>4000</v>
      </c>
      <c r="J271" s="9">
        <f t="shared" si="8"/>
        <v>4000</v>
      </c>
      <c r="K271" s="9" t="str">
        <f>IF(Tabla1[[#This Row],[CÓDIGO DEL CATÁLOGO DE BIENES Y SERVICIOS (CBS) ]]="",AC269,"")</f>
        <v/>
      </c>
      <c r="L271" s="26"/>
      <c r="M271" s="26"/>
      <c r="N271" s="26"/>
      <c r="O271" s="28"/>
      <c r="T271" s="5" t="s">
        <v>279</v>
      </c>
      <c r="AA271" s="24"/>
      <c r="AB271" s="33"/>
    </row>
    <row r="272" spans="1:28">
      <c r="A272" s="26" t="s">
        <v>179</v>
      </c>
      <c r="B272" s="96" t="s">
        <v>562</v>
      </c>
      <c r="C272" s="26" t="s">
        <v>331</v>
      </c>
      <c r="D272" s="36">
        <v>3</v>
      </c>
      <c r="E272" s="36">
        <v>3</v>
      </c>
      <c r="F272" s="36">
        <v>3</v>
      </c>
      <c r="G272" s="36">
        <v>3</v>
      </c>
      <c r="H272" s="27">
        <f>SUM(Tabla1[[#This Row],[PRIMER TRIMESTRE]:[CUARTO TRIMESTRE]])</f>
        <v>12</v>
      </c>
      <c r="I272" s="9">
        <v>330000</v>
      </c>
      <c r="J272" s="9">
        <f t="shared" si="8"/>
        <v>3960000</v>
      </c>
      <c r="K272" s="9" t="str">
        <f>IF(Tabla1[[#This Row],[CÓDIGO DEL CATÁLOGO DE BIENES Y SERVICIOS (CBS) ]]="",AC270,"")</f>
        <v/>
      </c>
      <c r="L272" s="26"/>
      <c r="M272" s="26"/>
      <c r="N272" s="26"/>
      <c r="O272" s="28"/>
      <c r="T272" s="5" t="s">
        <v>280</v>
      </c>
      <c r="AA272" s="24"/>
      <c r="AB272" s="33"/>
    </row>
    <row r="273" spans="1:29" s="24" customFormat="1">
      <c r="A273" s="26" t="s">
        <v>179</v>
      </c>
      <c r="B273" s="96" t="s">
        <v>598</v>
      </c>
      <c r="C273" s="26" t="s">
        <v>331</v>
      </c>
      <c r="D273" s="40">
        <v>0</v>
      </c>
      <c r="E273" s="40">
        <v>0</v>
      </c>
      <c r="F273" s="40">
        <v>0</v>
      </c>
      <c r="G273" s="40">
        <v>0</v>
      </c>
      <c r="H273" s="27">
        <f>SUM(Tabla1[[#This Row],[PRIMER TRIMESTRE]:[CUARTO TRIMESTRE]])</f>
        <v>0</v>
      </c>
      <c r="I273" s="9">
        <v>11000</v>
      </c>
      <c r="J273" s="9">
        <f t="shared" si="8"/>
        <v>0</v>
      </c>
      <c r="K273" s="9" t="str">
        <f>IF(Tabla1[[#This Row],[CÓDIGO DEL CATÁLOGO DE BIENES Y SERVICIOS (CBS) ]]="",AC271,"")</f>
        <v/>
      </c>
      <c r="L273" s="26"/>
      <c r="M273" s="26"/>
      <c r="N273" s="26"/>
      <c r="O273" s="28"/>
      <c r="T273" s="5"/>
      <c r="AB273" s="33"/>
      <c r="AC273" s="35"/>
    </row>
    <row r="274" spans="1:29">
      <c r="A274" s="26"/>
      <c r="B274" s="96"/>
      <c r="C274" s="26"/>
      <c r="D274" s="36"/>
      <c r="E274" s="36"/>
      <c r="F274" s="36"/>
      <c r="G274" s="36"/>
      <c r="H274" s="27">
        <f>SUM(Tabla1[[#This Row],[PRIMER TRIMESTRE]:[CUARTO TRIMESTRE]])</f>
        <v>0</v>
      </c>
      <c r="I274" s="9"/>
      <c r="J274" s="9">
        <f t="shared" si="8"/>
        <v>0</v>
      </c>
      <c r="K274" s="9">
        <v>38320437.759999998</v>
      </c>
      <c r="L274" s="26" t="s">
        <v>24</v>
      </c>
      <c r="M274" s="36" t="s">
        <v>609</v>
      </c>
      <c r="N274" s="26"/>
      <c r="O274" s="28"/>
      <c r="T274" s="5" t="s">
        <v>281</v>
      </c>
      <c r="AA274" s="24"/>
      <c r="AB274" s="33"/>
    </row>
    <row r="275" spans="1:29">
      <c r="A275" s="26" t="s">
        <v>310</v>
      </c>
      <c r="B275" s="96" t="s">
        <v>563</v>
      </c>
      <c r="C275" s="26" t="s">
        <v>331</v>
      </c>
      <c r="D275" s="36">
        <v>4</v>
      </c>
      <c r="E275" s="36">
        <v>4</v>
      </c>
      <c r="F275" s="36">
        <v>4</v>
      </c>
      <c r="G275" s="36">
        <v>4</v>
      </c>
      <c r="H275" s="27">
        <f>SUM(Tabla1[[#This Row],[PRIMER TRIMESTRE]:[CUARTO TRIMESTRE]])</f>
        <v>16</v>
      </c>
      <c r="I275" s="9">
        <v>17600</v>
      </c>
      <c r="J275" s="9">
        <f t="shared" si="8"/>
        <v>281600</v>
      </c>
      <c r="K275" s="9" t="str">
        <f>IF(Tabla1[[#This Row],[CÓDIGO DEL CATÁLOGO DE BIENES Y SERVICIOS (CBS) ]]="",AC273,"")</f>
        <v/>
      </c>
      <c r="L275" s="26"/>
      <c r="M275" s="26"/>
      <c r="N275" s="26"/>
      <c r="O275" s="28"/>
      <c r="T275" s="5" t="s">
        <v>282</v>
      </c>
      <c r="AA275" s="24"/>
      <c r="AB275" s="33"/>
    </row>
    <row r="276" spans="1:29">
      <c r="A276" s="26" t="s">
        <v>310</v>
      </c>
      <c r="B276" s="96" t="s">
        <v>564</v>
      </c>
      <c r="C276" s="26" t="s">
        <v>331</v>
      </c>
      <c r="D276" s="36">
        <v>8</v>
      </c>
      <c r="E276" s="36">
        <v>8</v>
      </c>
      <c r="F276" s="36">
        <v>8</v>
      </c>
      <c r="G276" s="36">
        <v>8</v>
      </c>
      <c r="H276" s="27">
        <f>SUM(Tabla1[[#This Row],[PRIMER TRIMESTRE]:[CUARTO TRIMESTRE]])</f>
        <v>32</v>
      </c>
      <c r="I276" s="9">
        <v>44000</v>
      </c>
      <c r="J276" s="9">
        <f t="shared" si="8"/>
        <v>1408000</v>
      </c>
      <c r="K276" s="9" t="str">
        <f>IF(Tabla1[[#This Row],[CÓDIGO DEL CATÁLOGO DE BIENES Y SERVICIOS (CBS) ]]="",AC274,"")</f>
        <v/>
      </c>
      <c r="L276" s="26"/>
      <c r="M276" s="26"/>
      <c r="N276" s="26"/>
      <c r="O276" s="28"/>
      <c r="T276" s="5" t="s">
        <v>283</v>
      </c>
      <c r="AA276" s="24"/>
      <c r="AB276" s="33"/>
    </row>
    <row r="277" spans="1:29">
      <c r="A277" s="26" t="s">
        <v>310</v>
      </c>
      <c r="B277" s="96" t="s">
        <v>565</v>
      </c>
      <c r="C277" s="26" t="s">
        <v>331</v>
      </c>
      <c r="D277" s="36">
        <v>1</v>
      </c>
      <c r="E277" s="36">
        <v>1</v>
      </c>
      <c r="F277" s="36">
        <v>1</v>
      </c>
      <c r="G277" s="36">
        <v>1</v>
      </c>
      <c r="H277" s="27">
        <f>SUM(Tabla1[[#This Row],[PRIMER TRIMESTRE]:[CUARTO TRIMESTRE]])</f>
        <v>4</v>
      </c>
      <c r="I277" s="9">
        <v>880000</v>
      </c>
      <c r="J277" s="9">
        <f t="shared" si="8"/>
        <v>3520000</v>
      </c>
      <c r="K277" s="9" t="str">
        <f>IF(Tabla1[[#This Row],[CÓDIGO DEL CATÁLOGO DE BIENES Y SERVICIOS (CBS) ]]="",AC275,"")</f>
        <v/>
      </c>
      <c r="L277" s="26"/>
      <c r="M277" s="26"/>
      <c r="N277" s="26"/>
      <c r="O277" s="28"/>
      <c r="T277" s="5" t="s">
        <v>284</v>
      </c>
      <c r="AA277" s="24"/>
      <c r="AB277" s="33"/>
    </row>
    <row r="278" spans="1:29">
      <c r="A278" s="26" t="s">
        <v>310</v>
      </c>
      <c r="B278" s="96" t="s">
        <v>566</v>
      </c>
      <c r="C278" s="26" t="s">
        <v>331</v>
      </c>
      <c r="D278" s="36">
        <v>0</v>
      </c>
      <c r="E278" s="36">
        <v>0</v>
      </c>
      <c r="F278" s="36">
        <v>0</v>
      </c>
      <c r="G278" s="36">
        <v>0</v>
      </c>
      <c r="H278" s="27">
        <f>SUM(Tabla1[[#This Row],[PRIMER TRIMESTRE]:[CUARTO TRIMESTRE]])</f>
        <v>0</v>
      </c>
      <c r="I278" s="9">
        <v>0</v>
      </c>
      <c r="J278" s="9">
        <f t="shared" si="8"/>
        <v>0</v>
      </c>
      <c r="K278" s="9" t="str">
        <f>IF(Tabla1[[#This Row],[CÓDIGO DEL CATÁLOGO DE BIENES Y SERVICIOS (CBS) ]]="",AC276,"")</f>
        <v/>
      </c>
      <c r="L278" s="26"/>
      <c r="M278" s="26"/>
      <c r="N278" s="26"/>
      <c r="O278" s="28"/>
      <c r="T278" s="5" t="s">
        <v>285</v>
      </c>
      <c r="AA278" s="24"/>
      <c r="AB278" s="33"/>
    </row>
    <row r="279" spans="1:29">
      <c r="A279" s="26" t="s">
        <v>310</v>
      </c>
      <c r="B279" s="96" t="s">
        <v>567</v>
      </c>
      <c r="C279" s="26" t="s">
        <v>331</v>
      </c>
      <c r="D279" s="36">
        <v>1</v>
      </c>
      <c r="E279" s="36">
        <v>0</v>
      </c>
      <c r="F279" s="36">
        <v>0</v>
      </c>
      <c r="G279" s="36">
        <v>0</v>
      </c>
      <c r="H279" s="27">
        <f>SUM(Tabla1[[#This Row],[PRIMER TRIMESTRE]:[CUARTO TRIMESTRE]])</f>
        <v>1</v>
      </c>
      <c r="I279" s="9">
        <v>3100000</v>
      </c>
      <c r="J279" s="9">
        <f t="shared" si="8"/>
        <v>3100000</v>
      </c>
      <c r="K279" s="9" t="str">
        <f>IF(Tabla1[[#This Row],[CÓDIGO DEL CATÁLOGO DE BIENES Y SERVICIOS (CBS) ]]="",AC277,"")</f>
        <v/>
      </c>
      <c r="L279" s="26"/>
      <c r="M279" s="26"/>
      <c r="N279" s="26"/>
      <c r="O279" s="28"/>
      <c r="T279" s="5" t="s">
        <v>286</v>
      </c>
      <c r="AA279" s="24"/>
      <c r="AB279" s="33"/>
    </row>
    <row r="280" spans="1:29" s="24" customFormat="1">
      <c r="A280" s="26" t="s">
        <v>310</v>
      </c>
      <c r="B280" s="96" t="s">
        <v>568</v>
      </c>
      <c r="C280" s="26" t="s">
        <v>331</v>
      </c>
      <c r="D280" s="36">
        <v>0</v>
      </c>
      <c r="E280" s="36">
        <v>1</v>
      </c>
      <c r="F280" s="36">
        <v>0</v>
      </c>
      <c r="G280" s="36">
        <v>0</v>
      </c>
      <c r="H280" s="27">
        <f>SUM(Tabla1[[#This Row],[PRIMER TRIMESTRE]:[CUARTO TRIMESTRE]])</f>
        <v>1</v>
      </c>
      <c r="I280" s="9">
        <v>10500000</v>
      </c>
      <c r="J280" s="9">
        <f t="shared" si="8"/>
        <v>10500000</v>
      </c>
      <c r="K280" s="9" t="str">
        <f>IF(Tabla1[[#This Row],[CÓDIGO DEL CATÁLOGO DE BIENES Y SERVICIOS (CBS) ]]="",AC278,"")</f>
        <v/>
      </c>
      <c r="L280" s="26"/>
      <c r="M280" s="26"/>
      <c r="N280" s="26"/>
      <c r="O280" s="28"/>
      <c r="T280" s="5"/>
      <c r="AB280" s="33"/>
      <c r="AC280" s="35"/>
    </row>
    <row r="281" spans="1:29">
      <c r="A281" s="26"/>
      <c r="B281" s="96"/>
      <c r="C281" s="26"/>
      <c r="D281" s="26"/>
      <c r="E281" s="26"/>
      <c r="F281" s="26"/>
      <c r="G281" s="26"/>
      <c r="H281" s="27">
        <f>SUM(Tabla1[[#This Row],[PRIMER TRIMESTRE]:[CUARTO TRIMESTRE]])</f>
        <v>0</v>
      </c>
      <c r="I281" s="9"/>
      <c r="J281" s="9">
        <f t="shared" si="8"/>
        <v>0</v>
      </c>
      <c r="K281" s="9">
        <v>18809600</v>
      </c>
      <c r="L281" s="26" t="s">
        <v>24</v>
      </c>
      <c r="M281" s="36" t="s">
        <v>609</v>
      </c>
      <c r="N281" s="26"/>
      <c r="O281" s="28"/>
      <c r="T281" s="5" t="s">
        <v>287</v>
      </c>
      <c r="AA281" s="24"/>
      <c r="AB281" s="33"/>
    </row>
    <row r="282" spans="1:29" s="24" customFormat="1">
      <c r="A282" s="42" t="s">
        <v>265</v>
      </c>
      <c r="B282" s="97" t="s">
        <v>569</v>
      </c>
      <c r="C282" s="36" t="s">
        <v>579</v>
      </c>
      <c r="D282" s="26">
        <v>650000</v>
      </c>
      <c r="E282" s="26">
        <v>1950000</v>
      </c>
      <c r="F282" s="26">
        <v>3250000</v>
      </c>
      <c r="G282" s="26">
        <v>650000</v>
      </c>
      <c r="H282" s="27">
        <f>SUM(Tabla1[[#This Row],[PRIMER TRIMESTRE]:[CUARTO TRIMESTRE]])</f>
        <v>6500000</v>
      </c>
      <c r="I282" s="9">
        <v>1</v>
      </c>
      <c r="J282" s="9">
        <f t="shared" si="8"/>
        <v>6500000</v>
      </c>
      <c r="K282" s="9">
        <v>6500000</v>
      </c>
      <c r="L282" s="26" t="s">
        <v>24</v>
      </c>
      <c r="M282" s="36" t="s">
        <v>609</v>
      </c>
      <c r="N282" s="26"/>
      <c r="O282" s="28"/>
      <c r="T282" s="5"/>
      <c r="AB282" s="33"/>
      <c r="AC282" s="35"/>
    </row>
    <row r="283" spans="1:29">
      <c r="A283" s="26"/>
      <c r="B283" s="96"/>
      <c r="C283" s="26"/>
      <c r="D283" s="26"/>
      <c r="E283" s="26"/>
      <c r="F283" s="26"/>
      <c r="G283" s="26"/>
      <c r="H283" s="27">
        <f>SUM(Tabla1[[#This Row],[PRIMER TRIMESTRE]:[CUARTO TRIMESTRE]])</f>
        <v>0</v>
      </c>
      <c r="I283" s="9"/>
      <c r="J283" s="9">
        <f t="shared" si="8"/>
        <v>0</v>
      </c>
      <c r="K283" s="9"/>
      <c r="L283" s="26"/>
      <c r="M283" s="36"/>
      <c r="N283" s="26"/>
      <c r="O283" s="28"/>
      <c r="T283" s="5" t="s">
        <v>288</v>
      </c>
      <c r="AA283" s="24"/>
      <c r="AB283" s="33"/>
    </row>
    <row r="284" spans="1:29" s="24" customFormat="1">
      <c r="A284" s="26" t="s">
        <v>285</v>
      </c>
      <c r="B284" s="96" t="s">
        <v>570</v>
      </c>
      <c r="C284" s="26" t="s">
        <v>571</v>
      </c>
      <c r="D284" s="26">
        <v>1</v>
      </c>
      <c r="E284" s="26">
        <v>1</v>
      </c>
      <c r="F284" s="26">
        <v>1</v>
      </c>
      <c r="G284" s="26">
        <v>1</v>
      </c>
      <c r="H284" s="27">
        <f>SUM(Tabla1[[#This Row],[PRIMER TRIMESTRE]:[CUARTO TRIMESTRE]])</f>
        <v>4</v>
      </c>
      <c r="I284" s="9">
        <v>2500000</v>
      </c>
      <c r="J284" s="9">
        <f t="shared" si="8"/>
        <v>10000000</v>
      </c>
      <c r="K284" s="9" t="str">
        <f>IF(Tabla1[[#This Row],[CÓDIGO DEL CATÁLOGO DE BIENES Y SERVICIOS (CBS) ]]="",AC282,"")</f>
        <v/>
      </c>
      <c r="L284" s="26"/>
      <c r="M284" s="26"/>
      <c r="N284" s="26"/>
      <c r="O284" s="28"/>
      <c r="T284" s="5"/>
      <c r="AB284" s="33"/>
      <c r="AC284" s="35"/>
    </row>
    <row r="285" spans="1:29" s="60" customFormat="1">
      <c r="A285" s="42" t="s">
        <v>285</v>
      </c>
      <c r="B285" s="97" t="s">
        <v>572</v>
      </c>
      <c r="C285" s="42" t="s">
        <v>571</v>
      </c>
      <c r="D285" s="42">
        <v>500000</v>
      </c>
      <c r="E285" s="42">
        <v>700000</v>
      </c>
      <c r="F285" s="42">
        <v>800000</v>
      </c>
      <c r="G285" s="42">
        <v>500000</v>
      </c>
      <c r="H285" s="59">
        <f>SUM(Tabla1[[#This Row],[PRIMER TRIMESTRE]:[CUARTO TRIMESTRE]])</f>
        <v>2500000</v>
      </c>
      <c r="I285" s="58">
        <v>1</v>
      </c>
      <c r="J285" s="58">
        <f t="shared" si="8"/>
        <v>2500000</v>
      </c>
      <c r="K285" s="58" t="str">
        <f>IF(Tabla1[[#This Row],[CÓDIGO DEL CATÁLOGO DE BIENES Y SERVICIOS (CBS) ]]="",AC284,"")</f>
        <v/>
      </c>
      <c r="L285" s="42"/>
      <c r="M285" s="42"/>
      <c r="N285" s="42"/>
      <c r="O285" s="28"/>
      <c r="T285" s="5"/>
      <c r="AB285" s="65"/>
      <c r="AC285" s="66"/>
    </row>
    <row r="286" spans="1:29" s="60" customFormat="1">
      <c r="A286" s="42" t="s">
        <v>285</v>
      </c>
      <c r="B286" s="97" t="s">
        <v>651</v>
      </c>
      <c r="C286" s="40" t="s">
        <v>331</v>
      </c>
      <c r="D286" s="67"/>
      <c r="E286" s="67">
        <v>1</v>
      </c>
      <c r="F286" s="67"/>
      <c r="G286" s="67"/>
      <c r="H286" s="68">
        <f>SUM(Tabla1[[#This Row],[PRIMER TRIMESTRE]:[CUARTO TRIMESTRE]])</f>
        <v>1</v>
      </c>
      <c r="I286" s="69">
        <v>1000000</v>
      </c>
      <c r="J286" s="58">
        <f t="shared" si="8"/>
        <v>1000000</v>
      </c>
      <c r="K286" s="69">
        <v>13500000</v>
      </c>
      <c r="L286" s="42" t="s">
        <v>24</v>
      </c>
      <c r="M286" s="40" t="s">
        <v>609</v>
      </c>
      <c r="N286" s="67"/>
      <c r="O286" s="63"/>
      <c r="T286" s="5"/>
      <c r="AB286" s="65"/>
      <c r="AC286" s="66"/>
    </row>
    <row r="287" spans="1:29">
      <c r="A287" s="26"/>
      <c r="B287" s="96"/>
      <c r="C287" s="26"/>
      <c r="D287" s="26"/>
      <c r="E287" s="26"/>
      <c r="F287" s="26"/>
      <c r="G287" s="26"/>
      <c r="H287" s="27">
        <f>SUM(Tabla1[[#This Row],[PRIMER TRIMESTRE]:[CUARTO TRIMESTRE]])</f>
        <v>0</v>
      </c>
      <c r="I287" s="9"/>
      <c r="J287" s="9">
        <f t="shared" si="8"/>
        <v>0</v>
      </c>
      <c r="K287" s="9"/>
      <c r="L287" s="26"/>
      <c r="M287" s="26"/>
      <c r="N287" s="26"/>
      <c r="O287" s="28"/>
      <c r="T287" s="5" t="s">
        <v>289</v>
      </c>
      <c r="AA287" s="24"/>
      <c r="AB287" s="33"/>
    </row>
    <row r="288" spans="1:29">
      <c r="A288" s="26" t="s">
        <v>289</v>
      </c>
      <c r="B288" s="96" t="s">
        <v>573</v>
      </c>
      <c r="C288" s="26"/>
      <c r="D288" s="26">
        <v>3</v>
      </c>
      <c r="E288" s="26">
        <v>3</v>
      </c>
      <c r="F288" s="26">
        <v>3</v>
      </c>
      <c r="G288" s="26">
        <v>3</v>
      </c>
      <c r="H288" s="27">
        <f>SUM(Tabla1[[#This Row],[PRIMER TRIMESTRE]:[CUARTO TRIMESTRE]])</f>
        <v>12</v>
      </c>
      <c r="I288" s="9">
        <v>70000</v>
      </c>
      <c r="J288" s="9">
        <f t="shared" si="8"/>
        <v>840000</v>
      </c>
      <c r="K288" s="9" t="str">
        <f>IF(Tabla1[[#This Row],[CÓDIGO DEL CATÁLOGO DE BIENES Y SERVICIOS (CBS) ]]="",#REF!,"")</f>
        <v/>
      </c>
      <c r="L288" s="26"/>
      <c r="M288" s="26"/>
      <c r="N288" s="26"/>
      <c r="O288" s="28"/>
      <c r="T288" s="5" t="s">
        <v>290</v>
      </c>
      <c r="AA288" s="24"/>
      <c r="AB288" s="33"/>
    </row>
    <row r="289" spans="1:29" s="24" customFormat="1">
      <c r="A289" s="26" t="s">
        <v>289</v>
      </c>
      <c r="B289" s="96" t="s">
        <v>574</v>
      </c>
      <c r="C289" s="26" t="s">
        <v>331</v>
      </c>
      <c r="D289" s="26">
        <v>3</v>
      </c>
      <c r="E289" s="26">
        <v>3</v>
      </c>
      <c r="F289" s="26">
        <v>3</v>
      </c>
      <c r="G289" s="26">
        <v>3</v>
      </c>
      <c r="H289" s="27">
        <f>SUM(Tabla1[[#This Row],[PRIMER TRIMESTRE]:[CUARTO TRIMESTRE]])</f>
        <v>12</v>
      </c>
      <c r="I289" s="9">
        <v>3000</v>
      </c>
      <c r="J289" s="9">
        <f t="shared" si="8"/>
        <v>36000</v>
      </c>
      <c r="K289" s="9" t="str">
        <f>IF(Tabla1[[#This Row],[CÓDIGO DEL CATÁLOGO DE BIENES Y SERVICIOS (CBS) ]]="",AC287,"")</f>
        <v/>
      </c>
      <c r="L289" s="26"/>
      <c r="M289" s="26"/>
      <c r="N289" s="26"/>
      <c r="O289" s="28"/>
      <c r="T289" s="5"/>
      <c r="AB289" s="33"/>
      <c r="AC289" s="35"/>
    </row>
    <row r="290" spans="1:29">
      <c r="A290" s="26"/>
      <c r="B290" s="96"/>
      <c r="C290" s="26"/>
      <c r="D290" s="26"/>
      <c r="E290" s="26"/>
      <c r="F290" s="26"/>
      <c r="G290" s="26"/>
      <c r="H290" s="27">
        <f>SUM(Tabla1[[#This Row],[PRIMER TRIMESTRE]:[CUARTO TRIMESTRE]])</f>
        <v>0</v>
      </c>
      <c r="I290" s="9"/>
      <c r="J290" s="9">
        <f t="shared" si="8"/>
        <v>0</v>
      </c>
      <c r="K290" s="9">
        <f>J288+J289</f>
        <v>876000</v>
      </c>
      <c r="L290" s="26" t="s">
        <v>20</v>
      </c>
      <c r="M290" s="26"/>
      <c r="N290" s="26"/>
      <c r="O290" s="28"/>
      <c r="T290" s="5" t="s">
        <v>291</v>
      </c>
      <c r="AA290" s="24"/>
      <c r="AB290" s="33"/>
    </row>
    <row r="291" spans="1:29">
      <c r="A291" s="26"/>
      <c r="B291" s="96"/>
      <c r="C291" s="26"/>
      <c r="D291" s="26"/>
      <c r="E291" s="26"/>
      <c r="F291" s="26"/>
      <c r="G291" s="26"/>
      <c r="H291" s="27">
        <f>SUM(Tabla1[[#This Row],[PRIMER TRIMESTRE]:[CUARTO TRIMESTRE]])</f>
        <v>0</v>
      </c>
      <c r="I291" s="9"/>
      <c r="J291" s="9">
        <f t="shared" si="8"/>
        <v>0</v>
      </c>
      <c r="K291" s="9"/>
      <c r="L291" s="26"/>
      <c r="M291" s="26"/>
      <c r="N291" s="26"/>
      <c r="O291" s="28"/>
      <c r="T291" s="5" t="s">
        <v>292</v>
      </c>
      <c r="AA291" s="24"/>
      <c r="AB291" s="33"/>
    </row>
    <row r="292" spans="1:29">
      <c r="A292" s="32" t="s">
        <v>321</v>
      </c>
      <c r="B292" s="96" t="s">
        <v>575</v>
      </c>
      <c r="C292" s="26"/>
      <c r="D292" s="26">
        <v>20000</v>
      </c>
      <c r="E292" s="26">
        <v>20000</v>
      </c>
      <c r="F292" s="26">
        <v>20000</v>
      </c>
      <c r="G292" s="26">
        <v>20000</v>
      </c>
      <c r="H292" s="27">
        <f>SUM(Tabla1[[#This Row],[PRIMER TRIMESTRE]:[CUARTO TRIMESTRE]])</f>
        <v>80000</v>
      </c>
      <c r="I292" s="9">
        <v>170</v>
      </c>
      <c r="J292" s="9">
        <f t="shared" si="8"/>
        <v>13600000</v>
      </c>
      <c r="K292" s="9" t="str">
        <f>IF(Tabla1[[#This Row],[CÓDIGO DEL CATÁLOGO DE BIENES Y SERVICIOS (CBS) ]]="",#REF!,"")</f>
        <v/>
      </c>
      <c r="L292" s="26"/>
      <c r="M292" s="26"/>
      <c r="N292" s="26"/>
      <c r="O292" s="28"/>
      <c r="T292" s="5" t="s">
        <v>293</v>
      </c>
      <c r="AA292" s="24"/>
      <c r="AB292" s="33"/>
    </row>
    <row r="293" spans="1:29">
      <c r="A293" s="26" t="s">
        <v>321</v>
      </c>
      <c r="B293" s="96" t="s">
        <v>576</v>
      </c>
      <c r="C293" s="26" t="s">
        <v>331</v>
      </c>
      <c r="D293" s="26">
        <v>4000</v>
      </c>
      <c r="E293" s="26">
        <v>4000</v>
      </c>
      <c r="F293" s="26">
        <v>4000</v>
      </c>
      <c r="G293" s="26">
        <v>4000</v>
      </c>
      <c r="H293" s="27">
        <f>SUM(Tabla1[[#This Row],[PRIMER TRIMESTRE]:[CUARTO TRIMESTRE]])</f>
        <v>16000</v>
      </c>
      <c r="I293" s="9">
        <v>130</v>
      </c>
      <c r="J293" s="9">
        <f t="shared" ref="J293:J306" si="9">+H293*I293</f>
        <v>2080000</v>
      </c>
      <c r="K293" s="9" t="str">
        <f>IF(Tabla1[[#This Row],[CÓDIGO DEL CATÁLOGO DE BIENES Y SERVICIOS (CBS) ]]="",AC291,"")</f>
        <v/>
      </c>
      <c r="L293" s="26"/>
      <c r="M293" s="26"/>
      <c r="N293" s="26"/>
      <c r="O293" s="28"/>
      <c r="T293" s="5" t="s">
        <v>294</v>
      </c>
      <c r="AA293" s="24"/>
      <c r="AB293" s="33"/>
    </row>
    <row r="294" spans="1:29">
      <c r="A294" s="26" t="s">
        <v>321</v>
      </c>
      <c r="B294" s="96" t="s">
        <v>577</v>
      </c>
      <c r="C294" s="26" t="s">
        <v>331</v>
      </c>
      <c r="D294" s="26">
        <v>2000</v>
      </c>
      <c r="E294" s="26">
        <v>2000</v>
      </c>
      <c r="F294" s="26">
        <v>2000</v>
      </c>
      <c r="G294" s="26">
        <v>2000</v>
      </c>
      <c r="H294" s="27">
        <f>SUM(Tabla1[[#This Row],[PRIMER TRIMESTRE]:[CUARTO TRIMESTRE]])</f>
        <v>8000</v>
      </c>
      <c r="I294" s="9">
        <v>153</v>
      </c>
      <c r="J294" s="9">
        <f t="shared" si="9"/>
        <v>1224000</v>
      </c>
      <c r="K294" s="9" t="str">
        <f>IF(Tabla1[[#This Row],[CÓDIGO DEL CATÁLOGO DE BIENES Y SERVICIOS (CBS) ]]="",AC292,"")</f>
        <v/>
      </c>
      <c r="L294" s="26"/>
      <c r="M294" s="26"/>
      <c r="N294" s="26"/>
      <c r="O294" s="28"/>
      <c r="T294" s="5" t="s">
        <v>295</v>
      </c>
      <c r="AA294" s="24"/>
      <c r="AB294" s="33"/>
    </row>
    <row r="295" spans="1:29" s="60" customFormat="1">
      <c r="A295" s="42" t="s">
        <v>321</v>
      </c>
      <c r="B295" s="97" t="s">
        <v>578</v>
      </c>
      <c r="C295" s="42" t="s">
        <v>579</v>
      </c>
      <c r="D295" s="42">
        <v>550000</v>
      </c>
      <c r="E295" s="42">
        <v>650000</v>
      </c>
      <c r="F295" s="42">
        <v>650000</v>
      </c>
      <c r="G295" s="42">
        <v>550000</v>
      </c>
      <c r="H295" s="59">
        <f>SUM(Tabla1[[#This Row],[PRIMER TRIMESTRE]:[CUARTO TRIMESTRE]])</f>
        <v>2400000</v>
      </c>
      <c r="I295" s="58">
        <v>1</v>
      </c>
      <c r="J295" s="58">
        <f t="shared" si="9"/>
        <v>2400000</v>
      </c>
      <c r="K295" s="58" t="str">
        <f>IF(Tabla1[[#This Row],[CÓDIGO DEL CATÁLOGO DE BIENES Y SERVICIOS (CBS) ]]="",AC293,"")</f>
        <v/>
      </c>
      <c r="L295" s="42"/>
      <c r="M295" s="42"/>
      <c r="N295" s="42"/>
      <c r="O295" s="28"/>
      <c r="T295" s="5"/>
      <c r="AB295" s="65"/>
      <c r="AC295" s="66"/>
    </row>
    <row r="296" spans="1:29" s="60" customFormat="1">
      <c r="A296" s="42" t="s">
        <v>321</v>
      </c>
      <c r="B296" s="97" t="s">
        <v>622</v>
      </c>
      <c r="C296" s="42" t="s">
        <v>579</v>
      </c>
      <c r="D296" s="67">
        <v>1220000</v>
      </c>
      <c r="E296" s="67">
        <v>4150000</v>
      </c>
      <c r="F296" s="67">
        <v>2540000</v>
      </c>
      <c r="G296" s="67"/>
      <c r="H296" s="68">
        <f>SUM(Tabla1[[#This Row],[PRIMER TRIMESTRE]:[CUARTO TRIMESTRE]])</f>
        <v>7910000</v>
      </c>
      <c r="I296" s="58">
        <v>1</v>
      </c>
      <c r="J296" s="69">
        <f t="shared" si="9"/>
        <v>7910000</v>
      </c>
      <c r="K296" s="58">
        <f>J292+J293+J294+J295+Tabla1[[#This Row],[COSTO TOTAL UNITARIO]]</f>
        <v>27214000</v>
      </c>
      <c r="L296" s="26" t="s">
        <v>24</v>
      </c>
      <c r="M296" s="40" t="s">
        <v>609</v>
      </c>
      <c r="N296" s="67"/>
      <c r="O296" s="63"/>
      <c r="T296" s="5"/>
      <c r="AB296" s="65"/>
      <c r="AC296" s="66"/>
    </row>
    <row r="297" spans="1:29">
      <c r="A297" s="26"/>
      <c r="B297" s="96"/>
      <c r="C297" s="26"/>
      <c r="D297" s="26"/>
      <c r="E297" s="26"/>
      <c r="F297" s="26"/>
      <c r="G297" s="26"/>
      <c r="H297" s="27">
        <f>SUM(Tabla1[[#This Row],[PRIMER TRIMESTRE]:[CUARTO TRIMESTRE]])</f>
        <v>0</v>
      </c>
      <c r="I297" s="9"/>
      <c r="J297" s="9">
        <f t="shared" si="9"/>
        <v>0</v>
      </c>
      <c r="K297" s="9"/>
      <c r="L297" s="36"/>
      <c r="M297" s="26"/>
      <c r="N297" s="26"/>
      <c r="O297" s="28"/>
      <c r="T297" s="5" t="s">
        <v>296</v>
      </c>
      <c r="AA297" s="24"/>
      <c r="AB297" s="33"/>
    </row>
    <row r="298" spans="1:29">
      <c r="A298" s="26" t="s">
        <v>88</v>
      </c>
      <c r="B298" s="96" t="s">
        <v>580</v>
      </c>
      <c r="C298" s="26" t="s">
        <v>331</v>
      </c>
      <c r="D298" s="26">
        <v>1</v>
      </c>
      <c r="E298" s="26">
        <v>2</v>
      </c>
      <c r="F298" s="26">
        <v>1</v>
      </c>
      <c r="G298" s="26">
        <v>0</v>
      </c>
      <c r="H298" s="27">
        <f>SUM(Tabla1[[#This Row],[PRIMER TRIMESTRE]:[CUARTO TRIMESTRE]])</f>
        <v>4</v>
      </c>
      <c r="I298" s="9">
        <v>1600000</v>
      </c>
      <c r="J298" s="9">
        <f t="shared" si="9"/>
        <v>6400000</v>
      </c>
      <c r="K298" s="9" t="str">
        <f>IF(Tabla1[[#This Row],[CÓDIGO DEL CATÁLOGO DE BIENES Y SERVICIOS (CBS) ]]="",AC295,"")</f>
        <v/>
      </c>
      <c r="L298" s="26"/>
      <c r="M298" s="26"/>
      <c r="N298" s="26"/>
      <c r="O298" s="28"/>
      <c r="T298" s="5" t="s">
        <v>297</v>
      </c>
      <c r="AA298" s="24"/>
      <c r="AB298" s="33"/>
    </row>
    <row r="299" spans="1:29" s="24" customFormat="1">
      <c r="A299" s="26" t="s">
        <v>88</v>
      </c>
      <c r="B299" s="96" t="s">
        <v>581</v>
      </c>
      <c r="C299" s="26" t="s">
        <v>331</v>
      </c>
      <c r="D299" s="26">
        <v>1</v>
      </c>
      <c r="E299" s="26">
        <v>0</v>
      </c>
      <c r="F299" s="26">
        <v>0</v>
      </c>
      <c r="G299" s="26">
        <v>0</v>
      </c>
      <c r="H299" s="27">
        <f>SUM(Tabla1[[#This Row],[PRIMER TRIMESTRE]:[CUARTO TRIMESTRE]])</f>
        <v>1</v>
      </c>
      <c r="I299" s="9">
        <v>50000</v>
      </c>
      <c r="J299" s="9">
        <f t="shared" si="9"/>
        <v>50000</v>
      </c>
      <c r="K299" s="9" t="str">
        <f>IF(Tabla1[[#This Row],[CÓDIGO DEL CATÁLOGO DE BIENES Y SERVICIOS (CBS) ]]="",AC297,"")</f>
        <v/>
      </c>
      <c r="L299" s="26"/>
      <c r="M299" s="26"/>
      <c r="N299" s="26"/>
      <c r="O299" s="28"/>
      <c r="T299" s="5"/>
      <c r="AB299" s="33"/>
      <c r="AC299" s="35"/>
    </row>
    <row r="300" spans="1:29" s="24" customFormat="1">
      <c r="A300" s="26" t="s">
        <v>88</v>
      </c>
      <c r="B300" s="96" t="s">
        <v>591</v>
      </c>
      <c r="C300" s="36"/>
      <c r="D300" s="26">
        <v>1</v>
      </c>
      <c r="E300" s="26">
        <v>0</v>
      </c>
      <c r="F300" s="26">
        <v>0</v>
      </c>
      <c r="G300" s="26">
        <v>0</v>
      </c>
      <c r="H300" s="37">
        <f>SUM(Tabla1[[#This Row],[PRIMER TRIMESTRE]:[CUARTO TRIMESTRE]])</f>
        <v>1</v>
      </c>
      <c r="I300" s="9">
        <v>2000000</v>
      </c>
      <c r="J300" s="9">
        <f t="shared" si="9"/>
        <v>2000000</v>
      </c>
      <c r="K300" s="9" t="str">
        <f>IF(Tabla1[[#This Row],[CÓDIGO DEL CATÁLOGO DE BIENES Y SERVICIOS (CBS) ]]="",AC298,"")</f>
        <v/>
      </c>
      <c r="L300" s="36"/>
      <c r="M300" s="36"/>
      <c r="N300" s="36"/>
      <c r="O300" s="38"/>
      <c r="T300" s="5"/>
      <c r="AB300" s="33"/>
      <c r="AC300" s="35"/>
    </row>
    <row r="301" spans="1:29" s="24" customFormat="1">
      <c r="A301" s="26" t="s">
        <v>88</v>
      </c>
      <c r="B301" s="96" t="s">
        <v>589</v>
      </c>
      <c r="C301" s="26"/>
      <c r="D301" s="26">
        <v>0</v>
      </c>
      <c r="E301" s="26">
        <v>2</v>
      </c>
      <c r="F301" s="26">
        <v>1</v>
      </c>
      <c r="G301" s="26">
        <v>0</v>
      </c>
      <c r="H301" s="27">
        <f>SUM(Tabla1[[#This Row],[PRIMER TRIMESTRE]:[CUARTO TRIMESTRE]])</f>
        <v>3</v>
      </c>
      <c r="I301" s="9">
        <v>3550000</v>
      </c>
      <c r="J301" s="9">
        <f t="shared" si="9"/>
        <v>10650000</v>
      </c>
      <c r="K301" s="9" t="str">
        <f>IF(Tabla1[[#This Row],[CÓDIGO DEL CATÁLOGO DE BIENES Y SERVICIOS (CBS) ]]="",AC298,"")</f>
        <v/>
      </c>
      <c r="L301" s="26"/>
      <c r="M301" s="26"/>
      <c r="N301" s="26"/>
      <c r="O301" s="28"/>
      <c r="T301" s="5"/>
      <c r="AB301" s="33"/>
      <c r="AC301" s="35"/>
    </row>
    <row r="302" spans="1:29">
      <c r="A302" s="26"/>
      <c r="B302" s="96"/>
      <c r="C302" s="26"/>
      <c r="D302" s="26"/>
      <c r="E302" s="26"/>
      <c r="F302" s="26"/>
      <c r="G302" s="26"/>
      <c r="H302" s="27">
        <f>SUM(Tabla1[[#This Row],[PRIMER TRIMESTRE]:[CUARTO TRIMESTRE]])</f>
        <v>0</v>
      </c>
      <c r="I302" s="9"/>
      <c r="J302" s="30">
        <f t="shared" si="9"/>
        <v>0</v>
      </c>
      <c r="K302" s="9">
        <v>19100000</v>
      </c>
      <c r="L302" s="26" t="s">
        <v>24</v>
      </c>
      <c r="M302" s="40" t="s">
        <v>609</v>
      </c>
      <c r="N302" s="26"/>
      <c r="O302" s="28"/>
      <c r="T302" s="5" t="s">
        <v>298</v>
      </c>
      <c r="AA302" s="24"/>
      <c r="AB302" s="33"/>
    </row>
    <row r="303" spans="1:29">
      <c r="A303" s="42" t="s">
        <v>94</v>
      </c>
      <c r="B303" s="97" t="s">
        <v>629</v>
      </c>
      <c r="C303" s="36" t="s">
        <v>331</v>
      </c>
      <c r="D303" s="26">
        <v>24</v>
      </c>
      <c r="E303" s="26">
        <v>32</v>
      </c>
      <c r="F303" s="26">
        <v>40</v>
      </c>
      <c r="G303" s="26">
        <v>32</v>
      </c>
      <c r="H303" s="27">
        <f>SUM(Tabla1[[#This Row],[PRIMER TRIMESTRE]:[CUARTO TRIMESTRE]])</f>
        <v>128</v>
      </c>
      <c r="I303" s="9">
        <v>15625</v>
      </c>
      <c r="J303" s="9">
        <f t="shared" si="9"/>
        <v>2000000</v>
      </c>
      <c r="K303" s="9" t="str">
        <f>IF(Tabla1[[#This Row],[CÓDIGO DEL CATÁLOGO DE BIENES Y SERVICIOS (CBS) ]]="",AC301,"")</f>
        <v/>
      </c>
      <c r="L303" s="26"/>
      <c r="M303" s="26"/>
      <c r="N303" s="26"/>
      <c r="O303" s="28"/>
      <c r="T303" s="5" t="s">
        <v>299</v>
      </c>
      <c r="AA303" s="24"/>
      <c r="AB303" s="33"/>
    </row>
    <row r="304" spans="1:29" s="51" customFormat="1">
      <c r="A304" s="40" t="s">
        <v>94</v>
      </c>
      <c r="B304" s="97" t="s">
        <v>630</v>
      </c>
      <c r="C304" s="61" t="s">
        <v>331</v>
      </c>
      <c r="D304" s="61">
        <v>20</v>
      </c>
      <c r="E304" s="61">
        <v>30</v>
      </c>
      <c r="F304" s="61">
        <v>41</v>
      </c>
      <c r="G304" s="61">
        <v>24</v>
      </c>
      <c r="H304" s="62">
        <f>SUM(Tabla1[[#This Row],[PRIMER TRIMESTRE]:[CUARTO TRIMESTRE]])</f>
        <v>115</v>
      </c>
      <c r="I304" s="9">
        <v>8500</v>
      </c>
      <c r="J304" s="9">
        <f t="shared" si="9"/>
        <v>977500</v>
      </c>
      <c r="K304" s="47" t="str">
        <f>IF(Tabla1[[#This Row],[CÓDIGO DEL CATÁLOGO DE BIENES Y SERVICIOS (CBS) ]]="",AC303,"")</f>
        <v/>
      </c>
      <c r="L304" s="61"/>
      <c r="M304" s="61"/>
      <c r="N304" s="61"/>
      <c r="O304" s="63"/>
      <c r="T304" s="5"/>
      <c r="AB304" s="33"/>
      <c r="AC304" s="35"/>
    </row>
    <row r="305" spans="1:29" s="24" customFormat="1">
      <c r="A305" s="42" t="s">
        <v>94</v>
      </c>
      <c r="B305" s="97" t="s">
        <v>631</v>
      </c>
      <c r="C305" s="36" t="s">
        <v>331</v>
      </c>
      <c r="D305" s="26">
        <v>12</v>
      </c>
      <c r="E305" s="26">
        <v>15</v>
      </c>
      <c r="F305" s="26">
        <v>18</v>
      </c>
      <c r="G305" s="26">
        <v>8</v>
      </c>
      <c r="H305" s="27">
        <f>SUM(Tabla1[[#This Row],[PRIMER TRIMESTRE]:[CUARTO TRIMESTRE]])</f>
        <v>53</v>
      </c>
      <c r="I305" s="9">
        <v>8600</v>
      </c>
      <c r="J305" s="9">
        <f t="shared" si="9"/>
        <v>455800</v>
      </c>
      <c r="K305" s="9" t="str">
        <f>IF(Tabla1[[#This Row],[CÓDIGO DEL CATÁLOGO DE BIENES Y SERVICIOS (CBS) ]]="",AC302,"")</f>
        <v/>
      </c>
      <c r="L305" s="26"/>
      <c r="M305" s="26"/>
      <c r="N305" s="26"/>
      <c r="O305" s="28"/>
      <c r="T305" s="5"/>
      <c r="AB305" s="33"/>
      <c r="AC305" s="35"/>
    </row>
    <row r="306" spans="1:29" s="60" customFormat="1">
      <c r="A306" s="40" t="s">
        <v>94</v>
      </c>
      <c r="B306" s="97" t="s">
        <v>632</v>
      </c>
      <c r="C306" s="40" t="s">
        <v>331</v>
      </c>
      <c r="D306" s="42">
        <v>3</v>
      </c>
      <c r="E306" s="42">
        <v>8</v>
      </c>
      <c r="F306" s="42">
        <v>10</v>
      </c>
      <c r="G306" s="42">
        <v>7</v>
      </c>
      <c r="H306" s="59">
        <f>SUM(Tabla1[[#This Row],[PRIMER TRIMESTRE]:[CUARTO TRIMESTRE]])</f>
        <v>28</v>
      </c>
      <c r="I306" s="58">
        <v>7300</v>
      </c>
      <c r="J306" s="58">
        <f t="shared" si="9"/>
        <v>204400</v>
      </c>
      <c r="K306" s="58">
        <v>3637700</v>
      </c>
      <c r="L306" s="42" t="s">
        <v>24</v>
      </c>
      <c r="M306" s="42"/>
      <c r="N306" s="42"/>
      <c r="O306" s="28"/>
      <c r="T306" s="5" t="s">
        <v>300</v>
      </c>
      <c r="AB306" s="65"/>
      <c r="AC306" s="66"/>
    </row>
    <row r="307" spans="1:29" s="64" customFormat="1">
      <c r="A307" s="40"/>
      <c r="B307" s="97"/>
      <c r="C307" s="40"/>
      <c r="D307" s="40"/>
      <c r="E307" s="40"/>
      <c r="F307" s="40"/>
      <c r="G307" s="40"/>
      <c r="H307" s="75"/>
      <c r="I307" s="58"/>
      <c r="J307" s="58"/>
      <c r="K307" s="58">
        <f>IF(Tabla1[[#This Row],[CÓDIGO DEL CATÁLOGO DE BIENES Y SERVICIOS (CBS) ]]="",AC306,"")</f>
        <v>0</v>
      </c>
      <c r="L307" s="40"/>
      <c r="M307" s="40"/>
      <c r="N307" s="40"/>
      <c r="O307" s="38"/>
      <c r="T307" s="5"/>
      <c r="AB307" s="33"/>
      <c r="AC307" s="35"/>
    </row>
    <row r="308" spans="1:29">
      <c r="A308" s="26" t="s">
        <v>301</v>
      </c>
      <c r="B308" s="97"/>
      <c r="C308" s="26"/>
      <c r="D308" s="26"/>
      <c r="E308" s="26"/>
      <c r="F308" s="26"/>
      <c r="G308" s="26"/>
      <c r="H308" s="27"/>
      <c r="I308" s="9"/>
      <c r="J308" s="9">
        <f t="shared" ref="J308:J335" si="10">+H308*I308</f>
        <v>0</v>
      </c>
      <c r="K308" s="9" t="str">
        <f>IF(Tabla1[[#This Row],[CÓDIGO DEL CATÁLOGO DE BIENES Y SERVICIOS (CBS) ]]="",AC305,"")</f>
        <v/>
      </c>
      <c r="L308" s="26"/>
      <c r="M308" s="26"/>
      <c r="N308" s="26"/>
      <c r="O308" s="28"/>
      <c r="T308" s="5" t="s">
        <v>301</v>
      </c>
      <c r="AA308" s="24"/>
      <c r="AB308" s="33"/>
    </row>
    <row r="309" spans="1:29">
      <c r="A309" s="26" t="s">
        <v>301</v>
      </c>
      <c r="B309" s="97" t="s">
        <v>582</v>
      </c>
      <c r="C309" s="26" t="s">
        <v>331</v>
      </c>
      <c r="D309" s="70">
        <v>980000</v>
      </c>
      <c r="E309" s="70">
        <v>1960000</v>
      </c>
      <c r="F309" s="70">
        <v>2940000</v>
      </c>
      <c r="G309" s="70">
        <v>3920000</v>
      </c>
      <c r="H309" s="30">
        <f>SUM(Tabla1[[#This Row],[PRIMER TRIMESTRE]:[CUARTO TRIMESTRE]])</f>
        <v>9800000</v>
      </c>
      <c r="I309" s="9">
        <v>1</v>
      </c>
      <c r="J309" s="9">
        <f t="shared" si="10"/>
        <v>9800000</v>
      </c>
      <c r="K309" s="9" t="str">
        <f>IF(Tabla1[[#This Row],[CÓDIGO DEL CATÁLOGO DE BIENES Y SERVICIOS (CBS) ]]="",AC306,"")</f>
        <v/>
      </c>
      <c r="L309" s="26"/>
      <c r="M309" s="26"/>
      <c r="N309" s="26"/>
      <c r="O309" s="28"/>
      <c r="T309" s="5" t="s">
        <v>302</v>
      </c>
      <c r="AA309" s="24"/>
      <c r="AB309" s="33"/>
    </row>
    <row r="310" spans="1:29">
      <c r="A310" s="26"/>
      <c r="B310" s="96"/>
      <c r="C310" s="26"/>
      <c r="D310" s="26">
        <v>0</v>
      </c>
      <c r="E310" s="26">
        <v>0</v>
      </c>
      <c r="F310" s="26">
        <v>0</v>
      </c>
      <c r="G310" s="26">
        <v>0</v>
      </c>
      <c r="H310" s="27">
        <f>SUM(Tabla1[[#This Row],[PRIMER TRIMESTRE]:[CUARTO TRIMESTRE]])</f>
        <v>0</v>
      </c>
      <c r="I310" s="9"/>
      <c r="J310" s="9">
        <f t="shared" si="10"/>
        <v>0</v>
      </c>
      <c r="K310" s="9">
        <v>9800000</v>
      </c>
      <c r="L310" s="26" t="s">
        <v>18</v>
      </c>
      <c r="M310" s="36" t="s">
        <v>609</v>
      </c>
      <c r="N310" s="26"/>
      <c r="O310" s="28"/>
      <c r="T310" s="5" t="s">
        <v>303</v>
      </c>
      <c r="AA310" s="24"/>
      <c r="AB310" s="33"/>
    </row>
    <row r="311" spans="1:29">
      <c r="A311" s="26" t="s">
        <v>260</v>
      </c>
      <c r="B311" s="96" t="s">
        <v>583</v>
      </c>
      <c r="C311" s="26" t="s">
        <v>331</v>
      </c>
      <c r="D311" s="26">
        <v>1000</v>
      </c>
      <c r="E311" s="26">
        <v>1000</v>
      </c>
      <c r="F311" s="26">
        <v>1000</v>
      </c>
      <c r="G311" s="26">
        <v>1500</v>
      </c>
      <c r="H311" s="27">
        <f>SUM(Tabla1[[#This Row],[PRIMER TRIMESTRE]:[CUARTO TRIMESTRE]])</f>
        <v>4500</v>
      </c>
      <c r="I311" s="9">
        <v>3.25</v>
      </c>
      <c r="J311" s="9">
        <f t="shared" si="10"/>
        <v>14625</v>
      </c>
      <c r="K311" s="9" t="str">
        <f>IF(Tabla1[[#This Row],[CÓDIGO DEL CATÁLOGO DE BIENES Y SERVICIOS (CBS) ]]="",AC309,"")</f>
        <v/>
      </c>
      <c r="L311" s="26"/>
      <c r="M311" s="26"/>
      <c r="N311" s="26"/>
      <c r="O311" s="28"/>
      <c r="T311" s="5" t="s">
        <v>304</v>
      </c>
      <c r="AA311" s="24"/>
      <c r="AB311" s="33"/>
    </row>
    <row r="312" spans="1:29">
      <c r="A312" s="26" t="s">
        <v>260</v>
      </c>
      <c r="B312" s="96" t="s">
        <v>584</v>
      </c>
      <c r="C312" s="26" t="s">
        <v>331</v>
      </c>
      <c r="D312" s="26">
        <v>3</v>
      </c>
      <c r="E312" s="26">
        <v>3</v>
      </c>
      <c r="F312" s="26">
        <v>3</v>
      </c>
      <c r="G312" s="26">
        <v>3</v>
      </c>
      <c r="H312" s="27">
        <f>SUM(Tabla1[[#This Row],[PRIMER TRIMESTRE]:[CUARTO TRIMESTRE]])</f>
        <v>12</v>
      </c>
      <c r="I312" s="9">
        <v>120</v>
      </c>
      <c r="J312" s="9">
        <f t="shared" si="10"/>
        <v>1440</v>
      </c>
      <c r="K312" s="9" t="str">
        <f>IF(Tabla1[[#This Row],[CÓDIGO DEL CATÁLOGO DE BIENES Y SERVICIOS (CBS) ]]="",AC310,"")</f>
        <v/>
      </c>
      <c r="L312" s="26"/>
      <c r="M312" s="26"/>
      <c r="N312" s="26"/>
      <c r="O312" s="28"/>
      <c r="T312" s="5" t="s">
        <v>305</v>
      </c>
      <c r="AA312" s="24"/>
      <c r="AB312" s="33"/>
    </row>
    <row r="313" spans="1:29">
      <c r="A313" s="26" t="s">
        <v>260</v>
      </c>
      <c r="B313" s="96" t="s">
        <v>585</v>
      </c>
      <c r="C313" s="26" t="s">
        <v>331</v>
      </c>
      <c r="D313" s="26">
        <v>1</v>
      </c>
      <c r="E313" s="26">
        <v>1</v>
      </c>
      <c r="F313" s="26">
        <v>1</v>
      </c>
      <c r="G313" s="26">
        <v>2</v>
      </c>
      <c r="H313" s="27">
        <f>SUM(Tabla1[[#This Row],[PRIMER TRIMESTRE]:[CUARTO TRIMESTRE]])</f>
        <v>5</v>
      </c>
      <c r="I313" s="9">
        <v>1600</v>
      </c>
      <c r="J313" s="9">
        <f t="shared" si="10"/>
        <v>8000</v>
      </c>
      <c r="K313" s="9" t="str">
        <f>IF(Tabla1[[#This Row],[CÓDIGO DEL CATÁLOGO DE BIENES Y SERVICIOS (CBS) ]]="",AC311,"")</f>
        <v/>
      </c>
      <c r="L313" s="26"/>
      <c r="M313" s="26"/>
      <c r="N313" s="26"/>
      <c r="O313" s="28"/>
      <c r="T313" s="5" t="s">
        <v>306</v>
      </c>
      <c r="AA313" s="24"/>
      <c r="AB313" s="33"/>
    </row>
    <row r="314" spans="1:29" s="43" customFormat="1">
      <c r="A314" s="26" t="s">
        <v>260</v>
      </c>
      <c r="B314" s="96" t="s">
        <v>586</v>
      </c>
      <c r="C314" s="26" t="s">
        <v>331</v>
      </c>
      <c r="D314" s="26">
        <v>600</v>
      </c>
      <c r="E314" s="26">
        <v>350</v>
      </c>
      <c r="F314" s="26">
        <v>300</v>
      </c>
      <c r="G314" s="26">
        <v>400</v>
      </c>
      <c r="H314" s="27">
        <f>SUM(Tabla1[[#This Row],[PRIMER TRIMESTRE]:[CUARTO TRIMESTRE]])</f>
        <v>1650</v>
      </c>
      <c r="I314" s="9">
        <v>80</v>
      </c>
      <c r="J314" s="9">
        <f t="shared" si="10"/>
        <v>132000</v>
      </c>
      <c r="K314" s="9" t="str">
        <f>IF(Tabla1[[#This Row],[CÓDIGO DEL CATÁLOGO DE BIENES Y SERVICIOS (CBS) ]]="",AC312,"")</f>
        <v/>
      </c>
      <c r="L314" s="26"/>
      <c r="M314" s="26"/>
      <c r="N314" s="26"/>
      <c r="O314" s="28"/>
      <c r="T314" s="5"/>
      <c r="AB314" s="33"/>
      <c r="AC314" s="35"/>
    </row>
    <row r="315" spans="1:29" s="43" customFormat="1">
      <c r="A315" s="26" t="s">
        <v>260</v>
      </c>
      <c r="B315" s="96" t="s">
        <v>610</v>
      </c>
      <c r="C315" s="26" t="s">
        <v>331</v>
      </c>
      <c r="D315" s="36">
        <v>30</v>
      </c>
      <c r="E315" s="36">
        <v>32</v>
      </c>
      <c r="F315" s="36">
        <v>31</v>
      </c>
      <c r="G315" s="36">
        <v>30</v>
      </c>
      <c r="H315" s="37">
        <f>SUM(Tabla1[[#This Row],[PRIMER TRIMESTRE]:[CUARTO TRIMESTRE]])</f>
        <v>123</v>
      </c>
      <c r="I315" s="9">
        <v>2025</v>
      </c>
      <c r="J315" s="9">
        <f t="shared" si="10"/>
        <v>249075</v>
      </c>
      <c r="K315" s="9" t="str">
        <f>IF(Tabla1[[#This Row],[CÓDIGO DEL CATÁLOGO DE BIENES Y SERVICIOS (CBS) ]]="",AC313,"")</f>
        <v/>
      </c>
      <c r="L315" s="36"/>
      <c r="M315" s="36"/>
      <c r="N315" s="36"/>
      <c r="O315" s="38"/>
      <c r="T315" s="5"/>
      <c r="AB315" s="33"/>
      <c r="AC315" s="35"/>
    </row>
    <row r="316" spans="1:29" s="43" customFormat="1">
      <c r="A316" s="26" t="s">
        <v>260</v>
      </c>
      <c r="B316" s="96" t="s">
        <v>611</v>
      </c>
      <c r="C316" s="26" t="s">
        <v>331</v>
      </c>
      <c r="D316" s="36">
        <v>110</v>
      </c>
      <c r="E316" s="36"/>
      <c r="F316" s="36"/>
      <c r="G316" s="36"/>
      <c r="H316" s="37">
        <f>SUM(Tabla1[[#This Row],[PRIMER TRIMESTRE]:[CUARTO TRIMESTRE]])</f>
        <v>110</v>
      </c>
      <c r="I316" s="9">
        <v>1170</v>
      </c>
      <c r="J316" s="9">
        <f t="shared" si="10"/>
        <v>128700</v>
      </c>
      <c r="K316" s="9" t="str">
        <f>IF(Tabla1[[#This Row],[CÓDIGO DEL CATÁLOGO DE BIENES Y SERVICIOS (CBS) ]]="",AC313,"")</f>
        <v/>
      </c>
      <c r="L316" s="36"/>
      <c r="M316" s="36"/>
      <c r="N316" s="36"/>
      <c r="O316" s="38"/>
      <c r="T316" s="5"/>
      <c r="AB316" s="33"/>
      <c r="AC316" s="35"/>
    </row>
    <row r="317" spans="1:29" s="43" customFormat="1">
      <c r="A317" s="26" t="s">
        <v>260</v>
      </c>
      <c r="B317" s="96" t="s">
        <v>612</v>
      </c>
      <c r="C317" s="26" t="s">
        <v>331</v>
      </c>
      <c r="D317" s="36">
        <v>9</v>
      </c>
      <c r="E317" s="36">
        <v>10</v>
      </c>
      <c r="F317" s="36">
        <v>12</v>
      </c>
      <c r="G317" s="36">
        <v>9</v>
      </c>
      <c r="H317" s="37">
        <f>SUM(Tabla1[[#This Row],[PRIMER TRIMESTRE]:[CUARTO TRIMESTRE]])</f>
        <v>40</v>
      </c>
      <c r="I317" s="9">
        <v>2550</v>
      </c>
      <c r="J317" s="9">
        <f t="shared" si="10"/>
        <v>102000</v>
      </c>
      <c r="K317" s="9" t="str">
        <f>IF(Tabla1[[#This Row],[CÓDIGO DEL CATÁLOGO DE BIENES Y SERVICIOS (CBS) ]]="",AC315,"")</f>
        <v/>
      </c>
      <c r="L317" s="36"/>
      <c r="M317" s="36"/>
      <c r="N317" s="36"/>
      <c r="O317" s="38"/>
      <c r="T317" s="5"/>
      <c r="AB317" s="33"/>
      <c r="AC317" s="35"/>
    </row>
    <row r="318" spans="1:29" s="43" customFormat="1">
      <c r="A318" s="26" t="s">
        <v>260</v>
      </c>
      <c r="B318" s="96" t="s">
        <v>613</v>
      </c>
      <c r="C318" s="26" t="s">
        <v>331</v>
      </c>
      <c r="D318" s="36">
        <v>9</v>
      </c>
      <c r="E318" s="36">
        <v>10</v>
      </c>
      <c r="F318" s="36">
        <v>12</v>
      </c>
      <c r="G318" s="36">
        <v>9</v>
      </c>
      <c r="H318" s="37">
        <f>SUM(Tabla1[[#This Row],[PRIMER TRIMESTRE]:[CUARTO TRIMESTRE]])</f>
        <v>40</v>
      </c>
      <c r="I318" s="9">
        <v>2140</v>
      </c>
      <c r="J318" s="9">
        <f t="shared" si="10"/>
        <v>85600</v>
      </c>
      <c r="K318" s="9" t="str">
        <f>IF(Tabla1[[#This Row],[CÓDIGO DEL CATÁLOGO DE BIENES Y SERVICIOS (CBS) ]]="",AC316,"")</f>
        <v/>
      </c>
      <c r="L318" s="36"/>
      <c r="M318" s="36"/>
      <c r="N318" s="36"/>
      <c r="O318" s="38"/>
      <c r="T318" s="5"/>
      <c r="AB318" s="33"/>
      <c r="AC318" s="35"/>
    </row>
    <row r="319" spans="1:29" s="43" customFormat="1">
      <c r="A319" s="26" t="s">
        <v>260</v>
      </c>
      <c r="B319" s="96" t="s">
        <v>614</v>
      </c>
      <c r="C319" s="26" t="s">
        <v>331</v>
      </c>
      <c r="D319" s="36">
        <v>120</v>
      </c>
      <c r="E319" s="36">
        <v>130</v>
      </c>
      <c r="F319" s="36">
        <v>130</v>
      </c>
      <c r="G319" s="36">
        <v>120</v>
      </c>
      <c r="H319" s="37">
        <f>SUM(Tabla1[[#This Row],[PRIMER TRIMESTRE]:[CUARTO TRIMESTRE]])</f>
        <v>500</v>
      </c>
      <c r="I319" s="9">
        <v>15.81</v>
      </c>
      <c r="J319" s="9">
        <f t="shared" si="10"/>
        <v>7905</v>
      </c>
      <c r="K319" s="9" t="str">
        <f>IF(Tabla1[[#This Row],[CÓDIGO DEL CATÁLOGO DE BIENES Y SERVICIOS (CBS) ]]="",AC317,"")</f>
        <v/>
      </c>
      <c r="L319" s="36"/>
      <c r="M319" s="36"/>
      <c r="N319" s="36"/>
      <c r="O319" s="38"/>
      <c r="T319" s="5"/>
      <c r="AB319" s="33"/>
      <c r="AC319" s="35"/>
    </row>
    <row r="320" spans="1:29" s="44" customFormat="1">
      <c r="A320" s="26" t="s">
        <v>260</v>
      </c>
      <c r="B320" s="96" t="s">
        <v>615</v>
      </c>
      <c r="C320" s="26" t="s">
        <v>331</v>
      </c>
      <c r="D320" s="36">
        <v>485</v>
      </c>
      <c r="E320" s="36">
        <v>500</v>
      </c>
      <c r="F320" s="36">
        <v>500</v>
      </c>
      <c r="G320" s="36">
        <v>485</v>
      </c>
      <c r="H320" s="37">
        <f>SUM(Tabla1[[#This Row],[PRIMER TRIMESTRE]:[CUARTO TRIMESTRE]])</f>
        <v>1970</v>
      </c>
      <c r="I320" s="9">
        <v>7</v>
      </c>
      <c r="J320" s="9">
        <f t="shared" si="10"/>
        <v>13790</v>
      </c>
      <c r="K320" s="9"/>
      <c r="L320" s="36"/>
      <c r="M320" s="36"/>
      <c r="N320" s="36"/>
      <c r="O320" s="38"/>
      <c r="T320" s="5"/>
      <c r="AB320" s="33"/>
      <c r="AC320" s="35"/>
    </row>
    <row r="321" spans="1:29" s="44" customFormat="1">
      <c r="A321" s="26" t="s">
        <v>260</v>
      </c>
      <c r="B321" s="96" t="s">
        <v>616</v>
      </c>
      <c r="C321" s="36" t="s">
        <v>331</v>
      </c>
      <c r="D321" s="36">
        <v>26</v>
      </c>
      <c r="E321" s="36">
        <v>30</v>
      </c>
      <c r="F321" s="36">
        <v>30</v>
      </c>
      <c r="G321" s="36">
        <v>25</v>
      </c>
      <c r="H321" s="37">
        <f>SUM(Tabla1[[#This Row],[PRIMER TRIMESTRE]:[CUARTO TRIMESTRE]])</f>
        <v>111</v>
      </c>
      <c r="I321" s="9">
        <v>220</v>
      </c>
      <c r="J321" s="9">
        <f t="shared" si="10"/>
        <v>24420</v>
      </c>
      <c r="K321" s="9" t="str">
        <f>IF(Tabla1[[#This Row],[CÓDIGO DEL CATÁLOGO DE BIENES Y SERVICIOS (CBS) ]]="",AC319,"")</f>
        <v/>
      </c>
      <c r="L321" s="36"/>
      <c r="M321" s="36"/>
      <c r="N321" s="36"/>
      <c r="O321" s="38"/>
      <c r="T321" s="5"/>
      <c r="AB321" s="33"/>
      <c r="AC321" s="35"/>
    </row>
    <row r="322" spans="1:29">
      <c r="A322" s="26" t="s">
        <v>260</v>
      </c>
      <c r="B322" s="96" t="s">
        <v>617</v>
      </c>
      <c r="C322" s="36" t="s">
        <v>331</v>
      </c>
      <c r="D322" s="36">
        <v>30</v>
      </c>
      <c r="E322" s="36">
        <v>32</v>
      </c>
      <c r="F322" s="36">
        <v>35</v>
      </c>
      <c r="G322" s="36">
        <v>30</v>
      </c>
      <c r="H322" s="37">
        <f>SUM(Tabla1[[#This Row],[PRIMER TRIMESTRE]:[CUARTO TRIMESTRE]])</f>
        <v>127</v>
      </c>
      <c r="I322" s="9">
        <v>330</v>
      </c>
      <c r="J322" s="9">
        <f t="shared" si="10"/>
        <v>41910</v>
      </c>
      <c r="K322" s="9"/>
      <c r="L322" s="36"/>
      <c r="M322" s="36"/>
      <c r="N322" s="36"/>
      <c r="O322" s="38"/>
      <c r="T322" s="5" t="s">
        <v>307</v>
      </c>
      <c r="AA322" s="24"/>
      <c r="AB322" s="33"/>
    </row>
    <row r="323" spans="1:29" s="64" customFormat="1">
      <c r="A323" s="26" t="s">
        <v>260</v>
      </c>
      <c r="B323" s="96" t="s">
        <v>645</v>
      </c>
      <c r="C323" s="61" t="s">
        <v>331</v>
      </c>
      <c r="D323" s="61">
        <v>1000</v>
      </c>
      <c r="E323" s="61"/>
      <c r="F323" s="61"/>
      <c r="G323" s="61"/>
      <c r="H323" s="62">
        <f>SUM(Tabla1[[#This Row],[PRIMER TRIMESTRE]:[CUARTO TRIMESTRE]])</f>
        <v>1000</v>
      </c>
      <c r="I323" s="47">
        <v>45</v>
      </c>
      <c r="J323" s="9">
        <f t="shared" si="10"/>
        <v>45000</v>
      </c>
      <c r="K323" s="47" t="str">
        <f>IF(Tabla1[[#This Row],[CÓDIGO DEL CATÁLOGO DE BIENES Y SERVICIOS (CBS) ]]="",AC322,"")</f>
        <v/>
      </c>
      <c r="L323" s="61"/>
      <c r="M323" s="61"/>
      <c r="N323" s="61"/>
      <c r="O323" s="63"/>
      <c r="T323" s="5"/>
      <c r="AB323" s="33"/>
      <c r="AC323" s="35"/>
    </row>
    <row r="324" spans="1:29" s="64" customFormat="1">
      <c r="A324" s="26" t="s">
        <v>260</v>
      </c>
      <c r="B324" s="96" t="s">
        <v>646</v>
      </c>
      <c r="C324" s="61" t="s">
        <v>331</v>
      </c>
      <c r="D324" s="61">
        <v>1000</v>
      </c>
      <c r="E324" s="61"/>
      <c r="F324" s="61"/>
      <c r="G324" s="61"/>
      <c r="H324" s="62">
        <f>SUM(Tabla1[[#This Row],[PRIMER TRIMESTRE]:[CUARTO TRIMESTRE]])</f>
        <v>1000</v>
      </c>
      <c r="I324" s="47">
        <v>125</v>
      </c>
      <c r="J324" s="9">
        <f t="shared" si="10"/>
        <v>125000</v>
      </c>
      <c r="K324" s="47" t="str">
        <f>IF(Tabla1[[#This Row],[CÓDIGO DEL CATÁLOGO DE BIENES Y SERVICIOS (CBS) ]]="",AC323,"")</f>
        <v/>
      </c>
      <c r="L324" s="61"/>
      <c r="M324" s="61"/>
      <c r="N324" s="61"/>
      <c r="O324" s="63"/>
      <c r="T324" s="5"/>
      <c r="AB324" s="33"/>
      <c r="AC324" s="35"/>
    </row>
    <row r="325" spans="1:29">
      <c r="A325" s="26" t="s">
        <v>260</v>
      </c>
      <c r="B325" s="95" t="s">
        <v>426</v>
      </c>
      <c r="C325" s="48" t="s">
        <v>331</v>
      </c>
      <c r="D325" s="48">
        <v>0</v>
      </c>
      <c r="E325" s="48">
        <v>1000</v>
      </c>
      <c r="F325" s="48">
        <v>0</v>
      </c>
      <c r="G325" s="48">
        <v>0</v>
      </c>
      <c r="H325" s="57">
        <f>SUM(Tabla1[[#This Row],[PRIMER TRIMESTRE]:[CUARTO TRIMESTRE]])</f>
        <v>1000</v>
      </c>
      <c r="I325" s="58">
        <v>45</v>
      </c>
      <c r="J325" s="58">
        <f t="shared" si="10"/>
        <v>45000</v>
      </c>
      <c r="K325" s="9" t="str">
        <f>IF(Tabla1[[#This Row],[CÓDIGO DEL CATÁLOGO DE BIENES Y SERVICIOS (CBS) ]]="",AC128,"")</f>
        <v/>
      </c>
      <c r="L325" s="7"/>
      <c r="M325" s="7"/>
      <c r="N325" s="9"/>
      <c r="O325" s="7"/>
      <c r="T325" s="5" t="s">
        <v>139</v>
      </c>
      <c r="AA325" s="24"/>
      <c r="AB325" s="33"/>
    </row>
    <row r="326" spans="1:29" ht="18.75">
      <c r="A326" s="26" t="s">
        <v>260</v>
      </c>
      <c r="B326" s="77" t="s">
        <v>649</v>
      </c>
      <c r="C326" s="36" t="s">
        <v>579</v>
      </c>
      <c r="D326" s="26">
        <v>0</v>
      </c>
      <c r="E326" s="26">
        <v>1500000</v>
      </c>
      <c r="F326" s="26">
        <v>0</v>
      </c>
      <c r="G326" s="26">
        <v>0</v>
      </c>
      <c r="H326" s="27">
        <f>SUM(Tabla1[[#This Row],[PRIMER TRIMESTRE]:[CUARTO TRIMESTRE]])</f>
        <v>1500000</v>
      </c>
      <c r="I326" s="9">
        <v>1</v>
      </c>
      <c r="J326" s="9">
        <f t="shared" si="10"/>
        <v>1500000</v>
      </c>
      <c r="K326" s="9">
        <v>2524465</v>
      </c>
      <c r="L326" s="26" t="s">
        <v>20</v>
      </c>
      <c r="M326" s="36" t="s">
        <v>609</v>
      </c>
      <c r="N326" s="26"/>
      <c r="O326" s="28"/>
      <c r="T326" s="5" t="s">
        <v>308</v>
      </c>
      <c r="AA326" s="24"/>
      <c r="AB326" s="33"/>
    </row>
    <row r="327" spans="1:29" s="64" customFormat="1">
      <c r="A327" s="61"/>
      <c r="B327" s="95"/>
      <c r="C327" s="61"/>
      <c r="D327" s="61"/>
      <c r="E327" s="61"/>
      <c r="F327" s="61"/>
      <c r="G327" s="61"/>
      <c r="H327" s="62">
        <f>SUM(Tabla1[[#This Row],[PRIMER TRIMESTRE]:[CUARTO TRIMESTRE]])</f>
        <v>0</v>
      </c>
      <c r="I327" s="47"/>
      <c r="J327" s="46">
        <f t="shared" si="10"/>
        <v>0</v>
      </c>
      <c r="K327" s="47"/>
      <c r="L327" s="61"/>
      <c r="M327" s="61"/>
      <c r="N327" s="61"/>
      <c r="O327" s="63"/>
      <c r="T327" s="5"/>
      <c r="AB327" s="33"/>
      <c r="AC327" s="35"/>
    </row>
    <row r="328" spans="1:29" s="24" customFormat="1">
      <c r="A328" s="26" t="s">
        <v>315</v>
      </c>
      <c r="B328" s="96" t="s">
        <v>618</v>
      </c>
      <c r="C328" s="36" t="s">
        <v>579</v>
      </c>
      <c r="D328" s="26">
        <v>1</v>
      </c>
      <c r="E328" s="26">
        <v>0</v>
      </c>
      <c r="F328" s="26">
        <v>0</v>
      </c>
      <c r="G328" s="26">
        <v>0</v>
      </c>
      <c r="H328" s="27">
        <f>SUM(Tabla1[[#This Row],[PRIMER TRIMESTRE]:[CUARTO TRIMESTRE]])</f>
        <v>1</v>
      </c>
      <c r="I328" s="9">
        <v>83337</v>
      </c>
      <c r="J328" s="9">
        <f t="shared" si="10"/>
        <v>83337</v>
      </c>
      <c r="K328" s="9" t="str">
        <f>IF(Tabla1[[#This Row],[CÓDIGO DEL CATÁLOGO DE BIENES Y SERVICIOS (CBS) ]]="",AC322,"")</f>
        <v/>
      </c>
      <c r="L328" s="26"/>
      <c r="M328" s="26"/>
      <c r="N328" s="26"/>
      <c r="O328" s="28"/>
      <c r="T328" s="5"/>
      <c r="AB328" s="33"/>
      <c r="AC328" s="35"/>
    </row>
    <row r="329" spans="1:29">
      <c r="A329" s="26"/>
      <c r="B329" s="96"/>
      <c r="C329" s="26"/>
      <c r="D329" s="26"/>
      <c r="E329" s="26"/>
      <c r="F329" s="26"/>
      <c r="G329" s="26"/>
      <c r="H329" s="27">
        <f>SUM(Tabla1[[#This Row],[PRIMER TRIMESTRE]:[CUARTO TRIMESTRE]])</f>
        <v>0</v>
      </c>
      <c r="I329" s="9"/>
      <c r="J329" s="9">
        <f t="shared" si="10"/>
        <v>0</v>
      </c>
      <c r="K329" s="9">
        <v>83337</v>
      </c>
      <c r="L329" s="36" t="s">
        <v>18</v>
      </c>
      <c r="M329" s="36" t="s">
        <v>609</v>
      </c>
      <c r="N329" s="26"/>
      <c r="O329" s="28"/>
      <c r="T329" s="5" t="s">
        <v>309</v>
      </c>
      <c r="AA329" s="24"/>
      <c r="AB329" s="33"/>
    </row>
    <row r="330" spans="1:29">
      <c r="A330" s="42" t="s">
        <v>303</v>
      </c>
      <c r="B330" s="97" t="s">
        <v>587</v>
      </c>
      <c r="C330" s="36" t="s">
        <v>579</v>
      </c>
      <c r="D330" s="26">
        <v>0</v>
      </c>
      <c r="E330" s="26">
        <v>0</v>
      </c>
      <c r="F330" s="34">
        <v>19000000</v>
      </c>
      <c r="G330" s="26">
        <v>0</v>
      </c>
      <c r="H330" s="27">
        <v>1</v>
      </c>
      <c r="I330" s="9">
        <v>19000000</v>
      </c>
      <c r="J330" s="9">
        <f t="shared" si="10"/>
        <v>19000000</v>
      </c>
      <c r="K330" s="9" t="str">
        <f>IF(Tabla1[[#This Row],[CÓDIGO DEL CATÁLOGO DE BIENES Y SERVICIOS (CBS) ]]="",AC328,"")</f>
        <v/>
      </c>
      <c r="L330" s="26"/>
      <c r="M330" s="26"/>
      <c r="N330" s="26"/>
      <c r="O330" s="28"/>
      <c r="T330" s="5" t="s">
        <v>310</v>
      </c>
      <c r="AA330" s="24"/>
      <c r="AB330" s="33"/>
    </row>
    <row r="331" spans="1:29">
      <c r="A331" s="26" t="s">
        <v>303</v>
      </c>
      <c r="B331" s="96" t="s">
        <v>588</v>
      </c>
      <c r="C331" s="36" t="s">
        <v>579</v>
      </c>
      <c r="D331" s="26">
        <v>1</v>
      </c>
      <c r="E331" s="26">
        <v>0</v>
      </c>
      <c r="F331" s="26">
        <v>0</v>
      </c>
      <c r="G331" s="26">
        <v>0</v>
      </c>
      <c r="H331" s="27">
        <f>SUM(Tabla1[[#This Row],[PRIMER TRIMESTRE]:[CUARTO TRIMESTRE]])</f>
        <v>1</v>
      </c>
      <c r="I331" s="9">
        <v>2580600</v>
      </c>
      <c r="J331" s="9">
        <f t="shared" si="10"/>
        <v>2580600</v>
      </c>
      <c r="K331" s="9" t="str">
        <f>IF(Tabla1[[#This Row],[CÓDIGO DEL CATÁLOGO DE BIENES Y SERVICIOS (CBS) ]]="",AC329,"")</f>
        <v/>
      </c>
      <c r="L331" s="26"/>
      <c r="M331" s="26"/>
      <c r="N331" s="26"/>
      <c r="O331" s="28"/>
      <c r="T331" s="5" t="s">
        <v>311</v>
      </c>
      <c r="AA331" s="24"/>
      <c r="AB331" s="33"/>
    </row>
    <row r="332" spans="1:29">
      <c r="A332" s="26"/>
      <c r="B332" s="96"/>
      <c r="C332" s="26"/>
      <c r="D332" s="26">
        <v>0</v>
      </c>
      <c r="E332" s="26">
        <v>0</v>
      </c>
      <c r="F332" s="26">
        <v>0</v>
      </c>
      <c r="G332" s="26">
        <v>0</v>
      </c>
      <c r="H332" s="27">
        <f>SUM(Tabla1[[#This Row],[PRIMER TRIMESTRE]:[CUARTO TRIMESTRE]])</f>
        <v>0</v>
      </c>
      <c r="I332" s="9"/>
      <c r="J332" s="9">
        <f t="shared" si="10"/>
        <v>0</v>
      </c>
      <c r="K332" s="9">
        <f>J330+J331</f>
        <v>21580600</v>
      </c>
      <c r="L332" s="26" t="s">
        <v>24</v>
      </c>
      <c r="M332" s="36" t="s">
        <v>609</v>
      </c>
      <c r="N332" s="26"/>
      <c r="O332" s="28"/>
      <c r="T332" s="5" t="s">
        <v>312</v>
      </c>
      <c r="AA332" s="24"/>
      <c r="AB332" s="33"/>
    </row>
    <row r="333" spans="1:29" s="25" customFormat="1">
      <c r="A333" s="26"/>
      <c r="B333" s="96"/>
      <c r="C333" s="26"/>
      <c r="D333" s="26">
        <v>0</v>
      </c>
      <c r="E333" s="26">
        <v>0</v>
      </c>
      <c r="F333" s="26">
        <v>0</v>
      </c>
      <c r="G333" s="26">
        <v>0</v>
      </c>
      <c r="H333" s="27">
        <f>SUM(Tabla1[[#This Row],[PRIMER TRIMESTRE]:[CUARTO TRIMESTRE]])</f>
        <v>0</v>
      </c>
      <c r="I333" s="9"/>
      <c r="J333" s="9">
        <f t="shared" si="10"/>
        <v>0</v>
      </c>
      <c r="K333" s="9">
        <f>IF(Tabla1[[#This Row],[CÓDIGO DEL CATÁLOGO DE BIENES Y SERVICIOS (CBS) ]]="",AC331,"")</f>
        <v>0</v>
      </c>
      <c r="L333" s="26"/>
      <c r="M333" s="26"/>
      <c r="N333" s="26"/>
      <c r="O333" s="28"/>
      <c r="T333" s="5"/>
      <c r="AB333" s="33"/>
      <c r="AC333" s="35"/>
    </row>
    <row r="334" spans="1:29" s="25" customFormat="1">
      <c r="A334" s="26" t="s">
        <v>318</v>
      </c>
      <c r="B334" s="97" t="s">
        <v>592</v>
      </c>
      <c r="C334" s="26" t="s">
        <v>571</v>
      </c>
      <c r="D334" s="34">
        <v>4718484.5069999993</v>
      </c>
      <c r="E334" s="34">
        <v>5609473.4385000002</v>
      </c>
      <c r="F334" s="34">
        <v>4339916.1839999994</v>
      </c>
      <c r="G334" s="34">
        <v>5609473.4385000002</v>
      </c>
      <c r="H334" s="34">
        <f>SUM(Tabla1[[#This Row],[PRIMER TRIMESTRE]:[CUARTO TRIMESTRE]])</f>
        <v>20277347.567999996</v>
      </c>
      <c r="I334" s="31">
        <v>1</v>
      </c>
      <c r="J334" s="9">
        <f t="shared" si="10"/>
        <v>20277347.567999996</v>
      </c>
      <c r="K334" s="9" t="str">
        <f>IF(Tabla1[[#This Row],[CÓDIGO DEL CATÁLOGO DE BIENES Y SERVICIOS (CBS) ]]="",AC332,"")</f>
        <v/>
      </c>
      <c r="L334" s="26"/>
      <c r="M334" s="26"/>
      <c r="N334" s="26"/>
      <c r="O334" s="28"/>
      <c r="T334" s="5"/>
      <c r="AB334" s="33"/>
      <c r="AC334" s="35"/>
    </row>
    <row r="335" spans="1:29" s="25" customFormat="1">
      <c r="A335" s="26" t="s">
        <v>318</v>
      </c>
      <c r="B335" s="97" t="s">
        <v>593</v>
      </c>
      <c r="C335" s="26" t="s">
        <v>571</v>
      </c>
      <c r="D335" s="26">
        <v>10800</v>
      </c>
      <c r="E335" s="26">
        <v>10800</v>
      </c>
      <c r="F335" s="26">
        <v>10800</v>
      </c>
      <c r="G335" s="26">
        <v>10800</v>
      </c>
      <c r="H335" s="27">
        <f>SUM(Tabla1[[#This Row],[PRIMER TRIMESTRE]:[CUARTO TRIMESTRE]])</f>
        <v>43200</v>
      </c>
      <c r="I335" s="31">
        <v>1</v>
      </c>
      <c r="J335" s="9">
        <f t="shared" si="10"/>
        <v>43200</v>
      </c>
      <c r="K335" s="9" t="str">
        <f>IF(Tabla1[[#This Row],[CÓDIGO DEL CATÁLOGO DE BIENES Y SERVICIOS (CBS) ]]="",AC333,"")</f>
        <v/>
      </c>
      <c r="L335" s="26"/>
      <c r="M335" s="26"/>
      <c r="N335" s="26"/>
      <c r="O335" s="28"/>
      <c r="T335" s="5"/>
      <c r="AB335" s="33"/>
      <c r="AC335" s="35"/>
    </row>
    <row r="336" spans="1:29" s="25" customFormat="1">
      <c r="A336" s="26" t="s">
        <v>318</v>
      </c>
      <c r="B336" s="97" t="s">
        <v>594</v>
      </c>
      <c r="C336" s="26" t="s">
        <v>571</v>
      </c>
      <c r="D336" s="26">
        <v>1</v>
      </c>
      <c r="E336" s="26">
        <v>1</v>
      </c>
      <c r="F336" s="26">
        <v>1</v>
      </c>
      <c r="G336" s="26">
        <v>1</v>
      </c>
      <c r="H336" s="27">
        <f>SUM(Tabla1[[#This Row],[PRIMER TRIMESTRE]:[CUARTO TRIMESTRE]])</f>
        <v>4</v>
      </c>
      <c r="I336" s="31">
        <v>5000</v>
      </c>
      <c r="J336" s="9">
        <f t="shared" ref="J336:J359" si="11">+H336*I336</f>
        <v>20000</v>
      </c>
      <c r="K336" s="9" t="str">
        <f>IF(Tabla1[[#This Row],[CÓDIGO DEL CATÁLOGO DE BIENES Y SERVICIOS (CBS) ]]="",AC334,"")</f>
        <v/>
      </c>
      <c r="L336" s="26"/>
      <c r="M336" s="26"/>
      <c r="N336" s="26"/>
      <c r="O336" s="28"/>
      <c r="T336" s="5"/>
      <c r="AB336" s="33"/>
      <c r="AC336" s="35"/>
    </row>
    <row r="337" spans="1:29" s="103" customFormat="1">
      <c r="A337" s="26" t="s">
        <v>655</v>
      </c>
      <c r="B337" s="97" t="s">
        <v>656</v>
      </c>
      <c r="C337" s="26" t="s">
        <v>571</v>
      </c>
      <c r="D337" s="41">
        <v>7100000</v>
      </c>
      <c r="E337" s="41">
        <v>7100000</v>
      </c>
      <c r="F337" s="41">
        <v>7100000</v>
      </c>
      <c r="G337" s="41">
        <v>7100000</v>
      </c>
      <c r="H337" s="37">
        <f>SUM(Tabla1[[#This Row],[PRIMER TRIMESTRE]:[CUARTO TRIMESTRE]])</f>
        <v>28400000</v>
      </c>
      <c r="I337" s="9">
        <v>1</v>
      </c>
      <c r="J337" s="8">
        <f>+H337*I337</f>
        <v>28400000</v>
      </c>
      <c r="K337" s="9" t="str">
        <f>IF(Tabla1[[#This Row],[CÓDIGO DEL CATÁLOGO DE BIENES Y SERVICIOS (CBS) ]]="",AC336,"")</f>
        <v/>
      </c>
      <c r="L337" s="36"/>
      <c r="M337" s="36"/>
      <c r="N337" s="36"/>
      <c r="O337" s="38"/>
      <c r="T337" s="5"/>
      <c r="AB337" s="33"/>
      <c r="AC337" s="35"/>
    </row>
    <row r="338" spans="1:29" s="103" customFormat="1">
      <c r="A338" s="26" t="s">
        <v>657</v>
      </c>
      <c r="B338" s="97" t="s">
        <v>658</v>
      </c>
      <c r="C338" s="26" t="s">
        <v>571</v>
      </c>
      <c r="D338" s="26">
        <v>1</v>
      </c>
      <c r="E338" s="41"/>
      <c r="F338" s="41"/>
      <c r="G338" s="41"/>
      <c r="H338" s="37">
        <f>SUM(Tabla1[[#This Row],[PRIMER TRIMESTRE]:[CUARTO TRIMESTRE]])</f>
        <v>1</v>
      </c>
      <c r="I338" s="9">
        <v>146975.4</v>
      </c>
      <c r="J338" s="8">
        <f>+H338*I338</f>
        <v>146975.4</v>
      </c>
      <c r="K338" s="9" t="str">
        <f>IF(Tabla1[[#This Row],[CÓDIGO DEL CATÁLOGO DE BIENES Y SERVICIOS (CBS) ]]="",AC337,"")</f>
        <v/>
      </c>
      <c r="L338" s="36"/>
      <c r="M338" s="36"/>
      <c r="N338" s="36"/>
      <c r="O338" s="38"/>
      <c r="T338" s="5"/>
      <c r="AB338" s="33"/>
      <c r="AC338" s="35"/>
    </row>
    <row r="339" spans="1:29" s="25" customFormat="1">
      <c r="A339" s="26"/>
      <c r="B339" s="96"/>
      <c r="C339" s="26"/>
      <c r="D339" s="26"/>
      <c r="E339" s="26"/>
      <c r="F339" s="26"/>
      <c r="G339" s="26"/>
      <c r="H339" s="27">
        <f>SUM(Tabla1[[#This Row],[PRIMER TRIMESTRE]:[CUARTO TRIMESTRE]])</f>
        <v>0</v>
      </c>
      <c r="I339" s="31"/>
      <c r="J339" s="9">
        <f t="shared" si="11"/>
        <v>0</v>
      </c>
      <c r="K339" s="9">
        <v>48887522.969999999</v>
      </c>
      <c r="L339" s="36" t="s">
        <v>18</v>
      </c>
      <c r="M339" s="36" t="s">
        <v>609</v>
      </c>
      <c r="N339" s="26"/>
      <c r="O339" s="28"/>
      <c r="T339" s="5"/>
      <c r="AB339" s="33"/>
      <c r="AC339" s="35"/>
    </row>
    <row r="340" spans="1:29" s="25" customFormat="1">
      <c r="A340" s="26" t="s">
        <v>300</v>
      </c>
      <c r="B340" s="96" t="s">
        <v>595</v>
      </c>
      <c r="C340" s="36" t="s">
        <v>597</v>
      </c>
      <c r="D340" s="26">
        <v>3</v>
      </c>
      <c r="E340" s="26">
        <v>3</v>
      </c>
      <c r="F340" s="26">
        <v>3</v>
      </c>
      <c r="G340" s="26">
        <v>3</v>
      </c>
      <c r="H340" s="27">
        <f>SUM(Tabla1[[#This Row],[PRIMER TRIMESTRE]:[CUARTO TRIMESTRE]])</f>
        <v>12</v>
      </c>
      <c r="I340" s="31">
        <v>30000</v>
      </c>
      <c r="J340" s="9">
        <f t="shared" si="11"/>
        <v>360000</v>
      </c>
      <c r="K340" s="9" t="str">
        <f>IF(Tabla1[[#This Row],[CÓDIGO DEL CATÁLOGO DE BIENES Y SERVICIOS (CBS) ]]="",AC336,"")</f>
        <v/>
      </c>
      <c r="L340" s="26"/>
      <c r="M340" s="26"/>
      <c r="N340" s="26"/>
      <c r="O340" s="28"/>
      <c r="T340" s="5"/>
      <c r="AB340" s="33"/>
      <c r="AC340" s="35"/>
    </row>
    <row r="341" spans="1:29" s="39" customFormat="1">
      <c r="A341" s="26" t="s">
        <v>300</v>
      </c>
      <c r="B341" s="96" t="s">
        <v>596</v>
      </c>
      <c r="C341" s="36" t="s">
        <v>571</v>
      </c>
      <c r="D341" s="26">
        <v>3</v>
      </c>
      <c r="E341" s="26">
        <v>3</v>
      </c>
      <c r="F341" s="26">
        <v>3</v>
      </c>
      <c r="G341" s="26">
        <v>3</v>
      </c>
      <c r="H341" s="27">
        <f>SUM(Tabla1[[#This Row],[PRIMER TRIMESTRE]:[CUARTO TRIMESTRE]])</f>
        <v>12</v>
      </c>
      <c r="I341" s="31">
        <v>120000</v>
      </c>
      <c r="J341" s="9">
        <f t="shared" si="11"/>
        <v>1440000</v>
      </c>
      <c r="K341" s="9" t="str">
        <f>IF(Tabla1[[#This Row],[CÓDIGO DEL CATÁLOGO DE BIENES Y SERVICIOS (CBS) ]]="",AC339,"")</f>
        <v/>
      </c>
      <c r="L341" s="26"/>
      <c r="M341" s="26"/>
      <c r="N341" s="26"/>
      <c r="O341" s="28"/>
      <c r="T341" s="5"/>
      <c r="AB341" s="33"/>
      <c r="AC341" s="35"/>
    </row>
    <row r="342" spans="1:29" s="39" customFormat="1">
      <c r="A342" s="26"/>
      <c r="B342" s="96"/>
      <c r="C342" s="36"/>
      <c r="D342" s="36"/>
      <c r="E342" s="36"/>
      <c r="F342" s="36"/>
      <c r="G342" s="36"/>
      <c r="H342" s="37">
        <f>SUM(Tabla1[[#This Row],[PRIMER TRIMESTRE]:[CUARTO TRIMESTRE]])</f>
        <v>0</v>
      </c>
      <c r="I342" s="9"/>
      <c r="J342" s="8">
        <f t="shared" si="11"/>
        <v>0</v>
      </c>
      <c r="K342" s="9">
        <f>J340+J341</f>
        <v>1800000</v>
      </c>
      <c r="L342" s="36" t="s">
        <v>20</v>
      </c>
      <c r="M342" s="36" t="s">
        <v>609</v>
      </c>
      <c r="N342" s="36"/>
      <c r="O342" s="38"/>
      <c r="T342" s="5"/>
      <c r="AB342" s="33"/>
      <c r="AC342" s="35"/>
    </row>
    <row r="343" spans="1:29" s="39" customFormat="1">
      <c r="A343" s="26" t="s">
        <v>320</v>
      </c>
      <c r="B343" s="98" t="s">
        <v>607</v>
      </c>
      <c r="C343" t="s">
        <v>571</v>
      </c>
      <c r="D343" s="36">
        <v>1</v>
      </c>
      <c r="E343" s="36"/>
      <c r="F343" s="36"/>
      <c r="G343" s="36"/>
      <c r="H343" s="37">
        <f>SUM(Tabla1[[#This Row],[PRIMER TRIMESTRE]:[CUARTO TRIMESTRE]])</f>
        <v>1</v>
      </c>
      <c r="I343" s="31">
        <v>6739281.5300000003</v>
      </c>
      <c r="J343" s="9">
        <f t="shared" si="11"/>
        <v>6739281.5300000003</v>
      </c>
      <c r="K343" s="9" t="str">
        <f>IF(Tabla1[[#This Row],[CÓDIGO DEL CATÁLOGO DE BIENES Y SERVICIOS (CBS) ]]="",AC341,"")</f>
        <v/>
      </c>
      <c r="L343" s="36"/>
      <c r="M343" s="36"/>
      <c r="N343" s="36"/>
      <c r="O343" s="38"/>
      <c r="T343" s="5"/>
      <c r="AB343" s="33"/>
      <c r="AC343" s="35"/>
    </row>
    <row r="344" spans="1:29" s="39" customFormat="1">
      <c r="A344" s="26" t="s">
        <v>320</v>
      </c>
      <c r="B344" s="98" t="s">
        <v>599</v>
      </c>
      <c r="C344" t="s">
        <v>571</v>
      </c>
      <c r="D344" s="36">
        <v>1</v>
      </c>
      <c r="E344" s="36"/>
      <c r="F344" s="36"/>
      <c r="G344" s="36"/>
      <c r="H344" s="37">
        <f>SUM(Tabla1[[#This Row],[PRIMER TRIMESTRE]:[CUARTO TRIMESTRE]])</f>
        <v>1</v>
      </c>
      <c r="I344" s="31">
        <v>324800</v>
      </c>
      <c r="J344" s="9">
        <f t="shared" si="11"/>
        <v>324800</v>
      </c>
      <c r="K344" s="9"/>
      <c r="L344" s="36"/>
      <c r="M344" s="36"/>
      <c r="N344" s="36"/>
      <c r="O344" s="38"/>
      <c r="T344" s="5"/>
      <c r="AB344" s="33"/>
      <c r="AC344" s="35"/>
    </row>
    <row r="345" spans="1:29" s="39" customFormat="1">
      <c r="A345" s="26" t="s">
        <v>320</v>
      </c>
      <c r="B345" s="98" t="s">
        <v>600</v>
      </c>
      <c r="C345" t="s">
        <v>571</v>
      </c>
      <c r="D345" s="36">
        <v>1</v>
      </c>
      <c r="E345" s="36"/>
      <c r="F345" s="36"/>
      <c r="G345" s="36"/>
      <c r="H345" s="37">
        <f>SUM(Tabla1[[#This Row],[PRIMER TRIMESTRE]:[CUARTO TRIMESTRE]])</f>
        <v>1</v>
      </c>
      <c r="I345" s="31">
        <v>9860</v>
      </c>
      <c r="J345" s="9">
        <f t="shared" si="11"/>
        <v>9860</v>
      </c>
      <c r="K345" s="9"/>
      <c r="L345" s="36"/>
      <c r="M345" s="36"/>
      <c r="N345" s="36"/>
      <c r="O345" s="38"/>
      <c r="T345" s="5"/>
      <c r="AB345" s="33"/>
      <c r="AC345" s="35"/>
    </row>
    <row r="346" spans="1:29" s="39" customFormat="1">
      <c r="A346" s="26" t="s">
        <v>320</v>
      </c>
      <c r="B346" s="98" t="s">
        <v>601</v>
      </c>
      <c r="C346" t="s">
        <v>571</v>
      </c>
      <c r="D346" s="36">
        <v>1</v>
      </c>
      <c r="E346" s="36"/>
      <c r="F346" s="36"/>
      <c r="G346" s="36"/>
      <c r="H346" s="37">
        <f>SUM(Tabla1[[#This Row],[PRIMER TRIMESTRE]:[CUARTO TRIMESTRE]])</f>
        <v>1</v>
      </c>
      <c r="I346" s="31">
        <v>56260</v>
      </c>
      <c r="J346" s="9">
        <f t="shared" si="11"/>
        <v>56260</v>
      </c>
      <c r="K346" s="9"/>
      <c r="L346" s="36"/>
      <c r="M346" s="36"/>
      <c r="N346" s="36"/>
      <c r="O346" s="38"/>
      <c r="T346" s="5"/>
      <c r="AB346" s="33"/>
      <c r="AC346" s="35"/>
    </row>
    <row r="347" spans="1:29" s="39" customFormat="1">
      <c r="A347" s="26" t="s">
        <v>320</v>
      </c>
      <c r="B347" s="98" t="s">
        <v>603</v>
      </c>
      <c r="C347" t="s">
        <v>571</v>
      </c>
      <c r="D347" s="36">
        <v>1</v>
      </c>
      <c r="E347" s="36"/>
      <c r="F347" s="36"/>
      <c r="G347" s="36"/>
      <c r="H347" s="37">
        <f>SUM(Tabla1[[#This Row],[PRIMER TRIMESTRE]:[CUARTO TRIMESTRE]])</f>
        <v>1</v>
      </c>
      <c r="I347" s="31">
        <v>2194810.83</v>
      </c>
      <c r="J347" s="9">
        <f t="shared" si="11"/>
        <v>2194810.83</v>
      </c>
      <c r="K347" s="9"/>
      <c r="L347" s="36"/>
      <c r="M347" s="36"/>
      <c r="N347" s="36"/>
      <c r="O347" s="38"/>
      <c r="T347" s="5"/>
      <c r="AB347" s="33"/>
      <c r="AC347" s="35"/>
    </row>
    <row r="348" spans="1:29" s="39" customFormat="1">
      <c r="A348" s="26" t="s">
        <v>320</v>
      </c>
      <c r="B348" s="98" t="s">
        <v>602</v>
      </c>
      <c r="C348" t="s">
        <v>571</v>
      </c>
      <c r="D348" s="36">
        <v>1</v>
      </c>
      <c r="E348" s="36"/>
      <c r="F348" s="36"/>
      <c r="G348" s="36"/>
      <c r="H348" s="37">
        <f>SUM(Tabla1[[#This Row],[PRIMER TRIMESTRE]:[CUARTO TRIMESTRE]])</f>
        <v>1</v>
      </c>
      <c r="I348" s="31">
        <v>726000</v>
      </c>
      <c r="J348" s="9">
        <f t="shared" si="11"/>
        <v>726000</v>
      </c>
      <c r="K348" s="9"/>
      <c r="L348" s="36"/>
      <c r="M348" s="36"/>
      <c r="N348" s="36"/>
      <c r="O348" s="38"/>
      <c r="T348" s="5"/>
      <c r="AB348" s="33"/>
      <c r="AC348" s="35"/>
    </row>
    <row r="349" spans="1:29" s="25" customFormat="1">
      <c r="A349" s="26" t="s">
        <v>320</v>
      </c>
      <c r="B349" s="98" t="s">
        <v>604</v>
      </c>
      <c r="C349" t="s">
        <v>571</v>
      </c>
      <c r="D349" s="36">
        <v>1</v>
      </c>
      <c r="E349" s="36"/>
      <c r="F349" s="36"/>
      <c r="G349" s="36"/>
      <c r="H349" s="37">
        <f>SUM(Tabla1[[#This Row],[PRIMER TRIMESTRE]:[CUARTO TRIMESTRE]])</f>
        <v>1</v>
      </c>
      <c r="I349" s="31">
        <v>1384852.08</v>
      </c>
      <c r="J349" s="9">
        <f t="shared" si="11"/>
        <v>1384852.08</v>
      </c>
      <c r="K349" s="9"/>
      <c r="L349" s="36"/>
      <c r="M349" s="36"/>
      <c r="N349" s="36"/>
      <c r="O349" s="38"/>
      <c r="T349" s="5"/>
      <c r="AB349" s="33"/>
      <c r="AC349" s="35"/>
    </row>
    <row r="350" spans="1:29">
      <c r="A350" s="26" t="s">
        <v>320</v>
      </c>
      <c r="B350" s="98" t="s">
        <v>605</v>
      </c>
      <c r="C350" t="s">
        <v>571</v>
      </c>
      <c r="D350" s="36">
        <v>1</v>
      </c>
      <c r="E350" s="36"/>
      <c r="F350" s="36"/>
      <c r="G350" s="36"/>
      <c r="H350" s="37">
        <f>SUM(Tabla1[[#This Row],[PRIMER TRIMESTRE]:[CUARTO TRIMESTRE]])</f>
        <v>1</v>
      </c>
      <c r="I350" s="31">
        <v>4014398.52</v>
      </c>
      <c r="J350" s="9">
        <f t="shared" si="11"/>
        <v>4014398.52</v>
      </c>
      <c r="K350" s="9"/>
      <c r="L350" s="36"/>
      <c r="M350" s="36"/>
      <c r="N350" s="36"/>
      <c r="O350" s="38"/>
      <c r="T350" s="5" t="s">
        <v>313</v>
      </c>
      <c r="AA350" s="24"/>
      <c r="AB350" s="33"/>
    </row>
    <row r="351" spans="1:29">
      <c r="A351" s="26" t="s">
        <v>320</v>
      </c>
      <c r="B351" s="98" t="s">
        <v>605</v>
      </c>
      <c r="C351" t="s">
        <v>571</v>
      </c>
      <c r="D351" s="36">
        <v>1</v>
      </c>
      <c r="E351" s="26">
        <v>0</v>
      </c>
      <c r="F351" s="26">
        <v>0</v>
      </c>
      <c r="G351" s="26">
        <v>0</v>
      </c>
      <c r="H351" s="27">
        <f>SUM(Tabla1[[#This Row],[PRIMER TRIMESTRE]:[CUARTO TRIMESTRE]])</f>
        <v>1</v>
      </c>
      <c r="I351" s="31">
        <v>3835527.96</v>
      </c>
      <c r="J351" s="9">
        <f t="shared" si="11"/>
        <v>3835527.96</v>
      </c>
      <c r="K351" s="9"/>
      <c r="L351" s="26"/>
      <c r="M351" s="26"/>
      <c r="N351" s="26"/>
      <c r="O351" s="28"/>
      <c r="T351" s="5" t="s">
        <v>314</v>
      </c>
      <c r="AA351" s="24"/>
      <c r="AB351" s="33"/>
    </row>
    <row r="352" spans="1:29" s="39" customFormat="1">
      <c r="A352" s="26" t="s">
        <v>320</v>
      </c>
      <c r="B352" s="98" t="s">
        <v>606</v>
      </c>
      <c r="C352" t="s">
        <v>571</v>
      </c>
      <c r="D352" s="36">
        <v>1</v>
      </c>
      <c r="E352" s="36"/>
      <c r="F352" s="36"/>
      <c r="G352" s="36"/>
      <c r="H352" s="37">
        <f>SUM(Tabla1[[#This Row],[PRIMER TRIMESTRE]:[CUARTO TRIMESTRE]])</f>
        <v>1</v>
      </c>
      <c r="I352" s="31">
        <v>19757363.18</v>
      </c>
      <c r="J352" s="9">
        <f t="shared" si="11"/>
        <v>19757363.18</v>
      </c>
      <c r="K352" s="41">
        <f>J343+J344+J345+J346+J347+J348+J349+J350+J351+Tabla1[[#This Row],[COSTO TOTAL UNITARIO]]</f>
        <v>39043154.099999994</v>
      </c>
      <c r="L352" s="36" t="s">
        <v>18</v>
      </c>
      <c r="M352" s="36" t="s">
        <v>609</v>
      </c>
      <c r="N352" s="36"/>
      <c r="O352" s="36"/>
      <c r="T352" s="5"/>
      <c r="AB352" s="33"/>
      <c r="AC352" s="35"/>
    </row>
    <row r="353" spans="1:29" s="39" customFormat="1">
      <c r="A353" s="36"/>
      <c r="B353" s="96"/>
      <c r="C353" s="36"/>
      <c r="D353" s="36"/>
      <c r="E353" s="36"/>
      <c r="F353" s="36"/>
      <c r="G353" s="36"/>
      <c r="H353" s="37">
        <f>SUM(Tabla1[[#This Row],[PRIMER TRIMESTRE]:[CUARTO TRIMESTRE]])</f>
        <v>0</v>
      </c>
      <c r="I353" s="9"/>
      <c r="J353" s="8">
        <f t="shared" si="11"/>
        <v>0</v>
      </c>
      <c r="K353" s="41"/>
      <c r="L353" s="36"/>
      <c r="M353" s="36"/>
      <c r="N353" s="36"/>
      <c r="O353" s="36"/>
      <c r="T353" s="5"/>
      <c r="AB353" s="33"/>
      <c r="AC353" s="35"/>
    </row>
    <row r="354" spans="1:29" s="60" customFormat="1" ht="18.75">
      <c r="A354" s="42" t="s">
        <v>322</v>
      </c>
      <c r="B354" s="99" t="s">
        <v>608</v>
      </c>
      <c r="C354" s="90" t="s">
        <v>571</v>
      </c>
      <c r="D354" s="84">
        <v>500000</v>
      </c>
      <c r="E354" s="85">
        <v>600000</v>
      </c>
      <c r="F354" s="85">
        <v>650000</v>
      </c>
      <c r="G354" s="85">
        <v>500000</v>
      </c>
      <c r="H354" s="86">
        <f>SUM(Tabla1[[#This Row],[PRIMER TRIMESTRE]:[CUARTO TRIMESTRE]])</f>
        <v>2250000</v>
      </c>
      <c r="I354" s="58">
        <v>1</v>
      </c>
      <c r="J354" s="87">
        <f t="shared" si="11"/>
        <v>2250000</v>
      </c>
      <c r="K354" s="76"/>
      <c r="L354" s="40"/>
      <c r="M354" s="40" t="s">
        <v>609</v>
      </c>
      <c r="N354" s="40"/>
      <c r="O354" s="40"/>
      <c r="T354" s="5" t="s">
        <v>316</v>
      </c>
      <c r="AC354" s="66"/>
    </row>
    <row r="355" spans="1:29" s="60" customFormat="1">
      <c r="A355" s="42" t="s">
        <v>322</v>
      </c>
      <c r="B355" s="97" t="s">
        <v>652</v>
      </c>
      <c r="C355" s="90" t="s">
        <v>571</v>
      </c>
      <c r="D355" s="40">
        <f>D354*0.3</f>
        <v>150000</v>
      </c>
      <c r="E355" s="40">
        <f>E354*0.3</f>
        <v>180000</v>
      </c>
      <c r="F355" s="40">
        <f>F354*0.3</f>
        <v>195000</v>
      </c>
      <c r="G355" s="40">
        <f>G354*0.3</f>
        <v>150000</v>
      </c>
      <c r="H355" s="75">
        <f>SUM(Tabla1[[#This Row],[PRIMER TRIMESTRE]:[CUARTO TRIMESTRE]])</f>
        <v>675000</v>
      </c>
      <c r="I355" s="58">
        <v>1</v>
      </c>
      <c r="J355" s="58">
        <f t="shared" si="11"/>
        <v>675000</v>
      </c>
      <c r="K355" s="76">
        <f>J354+Tabla1[[#This Row],[COSTO TOTAL UNITARIO]]</f>
        <v>2925000</v>
      </c>
      <c r="L355" s="40"/>
      <c r="M355" s="40"/>
      <c r="N355" s="40"/>
      <c r="O355" s="40"/>
      <c r="T355" s="5"/>
      <c r="AC355" s="66"/>
    </row>
    <row r="356" spans="1:29" s="74" customFormat="1">
      <c r="A356" s="67"/>
      <c r="B356" s="96"/>
      <c r="C356" s="61"/>
      <c r="D356" s="61"/>
      <c r="E356" s="61"/>
      <c r="F356" s="61"/>
      <c r="G356" s="61"/>
      <c r="H356" s="62">
        <f>SUM(Tabla1[[#This Row],[PRIMER TRIMESTRE]:[CUARTO TRIMESTRE]])</f>
        <v>0</v>
      </c>
      <c r="I356" s="47"/>
      <c r="J356" s="46">
        <f>+H356*I356</f>
        <v>0</v>
      </c>
      <c r="K356" s="91">
        <f>IF(Tabla1[[#This Row],[CÓDIGO DEL CATÁLOGO DE BIENES Y SERVICIOS (CBS) ]]="",AC355,"")</f>
        <v>0</v>
      </c>
      <c r="L356" s="61"/>
      <c r="M356" s="61"/>
      <c r="N356" s="61"/>
      <c r="O356" s="61"/>
      <c r="T356" s="5"/>
      <c r="AC356" s="35"/>
    </row>
    <row r="357" spans="1:29" s="60" customFormat="1">
      <c r="A357" s="79" t="s">
        <v>302</v>
      </c>
      <c r="B357" s="100" t="s">
        <v>623</v>
      </c>
      <c r="C357" s="78" t="s">
        <v>571</v>
      </c>
      <c r="D357" s="80">
        <v>6500000</v>
      </c>
      <c r="E357" s="80"/>
      <c r="F357" s="80"/>
      <c r="G357" s="80"/>
      <c r="H357" s="81">
        <f>SUM(Tabla1[[#This Row],[PRIMER TRIMESTRE]:[CUARTO TRIMESTRE]])</f>
        <v>6500000</v>
      </c>
      <c r="I357" s="82">
        <v>1</v>
      </c>
      <c r="J357" s="82">
        <f t="shared" si="11"/>
        <v>6500000</v>
      </c>
      <c r="K357" s="73">
        <f>Tabla1[[#This Row],[COSTO TOTAL UNITARIO]]</f>
        <v>6500000</v>
      </c>
      <c r="L357" s="71" t="s">
        <v>24</v>
      </c>
      <c r="M357" s="71" t="s">
        <v>609</v>
      </c>
      <c r="N357" s="80"/>
      <c r="O357" s="80"/>
      <c r="T357" s="5"/>
      <c r="AC357" s="66"/>
    </row>
    <row r="358" spans="1:29" s="60" customFormat="1">
      <c r="A358" s="71"/>
      <c r="B358" s="100"/>
      <c r="C358" s="71"/>
      <c r="D358" s="71"/>
      <c r="E358" s="71"/>
      <c r="F358" s="71"/>
      <c r="G358" s="71"/>
      <c r="H358" s="72">
        <f>SUM(Tabla1[[#This Row],[PRIMER TRIMESTRE]:[CUARTO TRIMESTRE]])</f>
        <v>0</v>
      </c>
      <c r="I358" s="73"/>
      <c r="J358" s="73">
        <f t="shared" si="11"/>
        <v>0</v>
      </c>
      <c r="K358" s="73">
        <f>IF(Tabla1[[#This Row],[CÓDIGO DEL CATÁLOGO DE BIENES Y SERVICIOS (CBS) ]]="",AC357,"")</f>
        <v>0</v>
      </c>
      <c r="L358" s="71"/>
      <c r="M358" s="71"/>
      <c r="N358" s="71"/>
      <c r="O358" s="71"/>
      <c r="T358" s="5"/>
      <c r="AC358" s="66"/>
    </row>
    <row r="359" spans="1:29" s="60" customFormat="1">
      <c r="A359" s="79" t="s">
        <v>298</v>
      </c>
      <c r="B359" s="100" t="s">
        <v>624</v>
      </c>
      <c r="C359" s="83" t="s">
        <v>331</v>
      </c>
      <c r="D359" s="80">
        <v>1</v>
      </c>
      <c r="E359" s="80">
        <v>3</v>
      </c>
      <c r="F359" s="80"/>
      <c r="G359" s="80"/>
      <c r="H359" s="81">
        <f>SUM(Tabla1[[#This Row],[PRIMER TRIMESTRE]:[CUARTO TRIMESTRE]])</f>
        <v>4</v>
      </c>
      <c r="I359" s="82">
        <v>225000</v>
      </c>
      <c r="J359" s="82">
        <f t="shared" si="11"/>
        <v>900000</v>
      </c>
      <c r="K359" s="73">
        <f>Tabla1[[#This Row],[COSTO TOTAL UNITARIO]]</f>
        <v>900000</v>
      </c>
      <c r="L359" s="80" t="s">
        <v>17</v>
      </c>
      <c r="M359" s="71" t="s">
        <v>609</v>
      </c>
      <c r="N359" s="80"/>
      <c r="O359" s="80"/>
      <c r="T359" s="5"/>
      <c r="AC359" s="66"/>
    </row>
    <row r="360" spans="1:29">
      <c r="A360" s="7"/>
      <c r="B360" s="7"/>
      <c r="C360" s="7"/>
      <c r="D360" s="7"/>
      <c r="E360" s="7"/>
      <c r="F360" s="7"/>
      <c r="G360" s="7"/>
      <c r="H360" s="8"/>
      <c r="I360" s="7"/>
      <c r="J360" s="9">
        <f>SUM(J11:J359)</f>
        <v>294928327.57800001</v>
      </c>
      <c r="K360" s="9">
        <f>SUM(K38:K359)</f>
        <v>294928327.57999998</v>
      </c>
      <c r="L360" s="7"/>
      <c r="M360" s="7"/>
      <c r="N360" s="7"/>
      <c r="O360" s="92"/>
      <c r="T360" s="5" t="s">
        <v>317</v>
      </c>
    </row>
    <row r="361" spans="1:29">
      <c r="O361" s="2"/>
      <c r="T361" s="5" t="s">
        <v>318</v>
      </c>
    </row>
    <row r="362" spans="1:29">
      <c r="O362" s="2"/>
      <c r="T362" s="5" t="s">
        <v>319</v>
      </c>
    </row>
    <row r="363" spans="1:29">
      <c r="O363" s="2"/>
      <c r="T363" s="5"/>
    </row>
    <row r="364" spans="1:29">
      <c r="B364" s="50"/>
      <c r="O364" s="2"/>
      <c r="T364" s="5"/>
    </row>
    <row r="365" spans="1:29">
      <c r="O365" s="2"/>
      <c r="T365" s="5"/>
    </row>
    <row r="366" spans="1:29">
      <c r="G366" s="50"/>
      <c r="O366" s="2"/>
      <c r="T366" s="5"/>
    </row>
    <row r="367" spans="1:29">
      <c r="O367" s="2"/>
      <c r="T367" s="5"/>
    </row>
    <row r="368" spans="1:29">
      <c r="O368" s="2"/>
      <c r="T368" s="5"/>
    </row>
    <row r="369" spans="15:20">
      <c r="O369" s="2"/>
      <c r="T369" s="5"/>
    </row>
    <row r="370" spans="15:20">
      <c r="O370" s="2"/>
      <c r="T370" s="5"/>
    </row>
    <row r="371" spans="15:20">
      <c r="O371" s="2"/>
      <c r="T371" s="5"/>
    </row>
    <row r="372" spans="15:20">
      <c r="O372" s="2"/>
      <c r="T372" s="5"/>
    </row>
    <row r="373" spans="15:20">
      <c r="O373" s="2"/>
      <c r="T373" s="5"/>
    </row>
    <row r="374" spans="15:20">
      <c r="O374" s="2"/>
      <c r="T374" s="5"/>
    </row>
    <row r="375" spans="15:20">
      <c r="O375" s="2"/>
      <c r="T375" s="5"/>
    </row>
    <row r="376" spans="15:20">
      <c r="O376" s="2"/>
      <c r="T376" s="5"/>
    </row>
    <row r="377" spans="15:20">
      <c r="O377" s="2"/>
      <c r="T377" s="5"/>
    </row>
    <row r="378" spans="15:20">
      <c r="O378" s="2"/>
      <c r="T378" s="5"/>
    </row>
    <row r="379" spans="15:20">
      <c r="O379" s="2"/>
      <c r="T379" s="5"/>
    </row>
    <row r="380" spans="15:20">
      <c r="O380" s="2"/>
      <c r="T380" s="5"/>
    </row>
    <row r="381" spans="15:20">
      <c r="O381" s="2"/>
      <c r="T381" s="5"/>
    </row>
    <row r="382" spans="15:20">
      <c r="O382" s="2"/>
      <c r="T382" s="5"/>
    </row>
    <row r="383" spans="15:20">
      <c r="O383" s="2"/>
      <c r="T383" s="5"/>
    </row>
    <row r="384" spans="15:20">
      <c r="O384" s="2"/>
      <c r="T384" s="5"/>
    </row>
    <row r="385" spans="15:20">
      <c r="O385" s="2"/>
      <c r="T385" s="5"/>
    </row>
    <row r="386" spans="15:20">
      <c r="O386" s="2"/>
      <c r="T386" s="5"/>
    </row>
    <row r="387" spans="15:20">
      <c r="O387" s="2"/>
      <c r="T387" s="5"/>
    </row>
    <row r="388" spans="15:20">
      <c r="O388" s="2"/>
      <c r="T388" s="5"/>
    </row>
    <row r="389" spans="15:20">
      <c r="O389" s="2"/>
      <c r="T389" s="5"/>
    </row>
    <row r="390" spans="15:20">
      <c r="O390" s="2"/>
      <c r="T390" s="5"/>
    </row>
    <row r="391" spans="15:20">
      <c r="O391" s="2"/>
      <c r="T391" s="5"/>
    </row>
    <row r="392" spans="15:20">
      <c r="O392" s="2"/>
      <c r="T392" s="5"/>
    </row>
    <row r="393" spans="15:20">
      <c r="O393" s="2"/>
      <c r="T393" s="5"/>
    </row>
    <row r="394" spans="15:20">
      <c r="O394" s="2"/>
      <c r="T394" s="5"/>
    </row>
    <row r="395" spans="15:20">
      <c r="O395" s="2"/>
      <c r="T395" s="5"/>
    </row>
    <row r="396" spans="15:20">
      <c r="O396" s="2"/>
      <c r="T396" s="5"/>
    </row>
    <row r="397" spans="15:20">
      <c r="O397" s="2"/>
      <c r="T397" s="5"/>
    </row>
    <row r="398" spans="15:20">
      <c r="O398" s="2"/>
      <c r="T398" s="5"/>
    </row>
    <row r="399" spans="15:20">
      <c r="O399" s="2"/>
      <c r="T399" s="5"/>
    </row>
    <row r="400" spans="15:20">
      <c r="O400" s="2"/>
      <c r="T400" s="5"/>
    </row>
    <row r="401" spans="15:20">
      <c r="O401" s="2"/>
      <c r="T401" s="5"/>
    </row>
    <row r="402" spans="15:20">
      <c r="O402" s="2"/>
      <c r="T402" s="5"/>
    </row>
    <row r="403" spans="15:20">
      <c r="O403" s="2"/>
    </row>
    <row r="404" spans="15:20">
      <c r="O404" s="2"/>
    </row>
    <row r="405" spans="15:20">
      <c r="O405" s="2"/>
    </row>
    <row r="406" spans="15:20">
      <c r="O406" s="2"/>
    </row>
    <row r="407" spans="15:20">
      <c r="O407" s="2"/>
    </row>
    <row r="408" spans="15:20">
      <c r="O408" s="2"/>
    </row>
    <row r="409" spans="15:20">
      <c r="O409" s="2"/>
    </row>
    <row r="410" spans="15:20">
      <c r="O410" s="2"/>
    </row>
    <row r="411" spans="15:20">
      <c r="O411" s="2"/>
    </row>
    <row r="412" spans="15:20">
      <c r="O412" s="2"/>
    </row>
  </sheetData>
  <mergeCells count="4">
    <mergeCell ref="D9:G9"/>
    <mergeCell ref="A7:B7"/>
    <mergeCell ref="A3:A5"/>
    <mergeCell ref="A6:O6"/>
  </mergeCells>
  <dataValidations xWindow="655" yWindow="218" count="15">
    <dataValidation type="list" allowBlank="1" showInputMessage="1" showErrorMessage="1" promptTitle="PACC" prompt="Seleccione el Código de Bienes y Servicios._x000a_" sqref="A343:A352 A69:A291 A354:A359 A11:A65 A293:A339">
      <formula1>$T$11:$T$406</formula1>
    </dataValidation>
    <dataValidation allowBlank="1" showInputMessage="1" showErrorMessage="1" promptTitle="PACC" prompt="Digite la descripción de la compra o contratación." sqref="B351 B339 B11:B332"/>
    <dataValidation allowBlank="1" showInputMessage="1" showErrorMessage="1" promptTitle="PACC" prompt="Digite la unidad de medida._x000a__x000a_" sqref="C339:C353 C11:C332"/>
    <dataValidation type="list" allowBlank="1" showInputMessage="1" showErrorMessage="1" promptTitle="PACC" prompt="Seleccione el Código de Bienes y Servicios._x000a_" sqref="A340:A342">
      <formula1>$S$18:$S$339</formula1>
    </dataValidation>
    <dataValidation type="list" allowBlank="1" showInputMessage="1" showErrorMessage="1" promptTitle="PACC" prompt="Seleccione el Código de Bienes y Servicios._x000a_" sqref="A292">
      <formula1>$T$11:$T$471</formula1>
    </dataValidation>
    <dataValidation allowBlank="1" showInputMessage="1" showErrorMessage="1" promptTitle="PACC" prompt="Este valor se calculará automáticamente, resultado de la multiplicación de la cantidad total por el precio unitario estimado." sqref="J11:J359"/>
    <dataValidation allowBlank="1" showInputMessage="1" showErrorMessage="1" promptTitle="PACC" prompt="La cantidad total resultará de la suma de las cantidades requeridas en cada trimestre. " sqref="H11:H359"/>
    <dataValidation allowBlank="1" showInputMessage="1" showErrorMessage="1" promptTitle="PACC" prompt="Digite la cantidad requerida en este período._x000a_" sqref="D11:G359"/>
    <dataValidation allowBlank="1" showInputMessage="1" showErrorMessage="1" promptTitle="PACC" prompt="Digite el precio unitario estimado._x000a_" sqref="I11:I359"/>
    <dataValidation allowBlank="1" showInputMessage="1" showErrorMessage="1" promptTitle="PACC" prompt="Este valor se calculará sumando los costos totales que posean el mismo Código de Catálogo de Bienes y Servicios." sqref="K11:K68 K70:K359"/>
    <dataValidation allowBlank="1" showInputMessage="1" showErrorMessage="1" promptTitle="PACC" prompt="Digite la fuente de financiamiento del procedimiento de referencia." sqref="M11:M195 M197:M359"/>
    <dataValidation allowBlank="1" showInputMessage="1" showErrorMessage="1" promptTitle="PACC" prompt="Digite el valor adquirido." sqref="N11:N359"/>
    <dataValidation allowBlank="1" showInputMessage="1" showErrorMessage="1" promptTitle="PACC" prompt="Digite las observaciones que considere." sqref="O11:O359"/>
    <dataValidation type="list" allowBlank="1" showInputMessage="1" showErrorMessage="1" promptTitle="PACC" prompt="Seleccione el procedimiento de selección." sqref="L197:L296 L70:L195 L11:L68 L298:L359">
      <formula1>$W$11:$W$17</formula1>
    </dataValidation>
    <dataValidation type="list" allowBlank="1" showInputMessage="1" showErrorMessage="1" promptTitle="PACC" prompt="Seleccione el Código de Bienes y Servicios._x000a_" sqref="A66:A68">
      <formula1>$T$11:$T$362</formula1>
    </dataValidation>
  </dataValidations>
  <printOptions horizontalCentered="1"/>
  <pageMargins left="0.11811023622047245" right="0.11811023622047245" top="0.35433070866141736" bottom="0.35433070866141736" header="0.31496062992125984" footer="0.11811023622047245"/>
  <pageSetup paperSize="5" scale="55" orientation="landscape" r:id="rId1"/>
  <headerFooter>
    <oddFooter>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PACC - SNCC.F.053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yulloa</cp:lastModifiedBy>
  <cp:lastPrinted>2014-09-05T13:07:20Z</cp:lastPrinted>
  <dcterms:created xsi:type="dcterms:W3CDTF">2010-12-13T15:49:00Z</dcterms:created>
  <dcterms:modified xsi:type="dcterms:W3CDTF">2014-11-12T18:58:04Z</dcterms:modified>
</cp:coreProperties>
</file>